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kmizuno10\Box\【環境価値PJ-01】プロジェクト／ビジネス管理\50_説明会\2025年度\【非FIT非化石認定】2025年10月28日公開予定（事業者説明資料_直接取引ページ他修正）\"/>
    </mc:Choice>
  </mc:AlternateContent>
  <xr:revisionPtr revIDLastSave="0" documentId="13_ncr:1_{68D64BF4-5665-425A-A1FD-D9B13D10DB61}" xr6:coauthVersionLast="47" xr6:coauthVersionMax="47" xr10:uidLastSave="{00000000-0000-0000-0000-000000000000}"/>
  <bookViews>
    <workbookView xWindow="-110" yWindow="-110" windowWidth="19420" windowHeight="10300" xr2:uid="{0F310499-F86C-4E25-B733-F4C545569BC9}"/>
  </bookViews>
  <sheets>
    <sheet name="例1（使用量ベースで比率計算する場合）" sheetId="1" r:id="rId1"/>
    <sheet name="例2（使用量比ベースで比率計算する場合）" sheetId="9" r:id="rId2"/>
    <sheet name="例3（水素・アンモニアを用いる場合）" sheetId="11" r:id="rId3"/>
    <sheet name="例4（し尿・汚泥を用いる場合）" sheetId="12" r:id="rId4"/>
  </sheets>
  <definedNames>
    <definedName name="_xlnm.Print_Area" localSheetId="0">'例1（使用量ベースで比率計算する場合）'!$A$1:$J$37</definedName>
    <definedName name="_xlnm.Print_Area" localSheetId="2">'例3（水素・アンモニアを用いる場合）'!$A$1:$J$37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2" l="1"/>
  <c r="E8" i="12"/>
  <c r="Q19" i="12" l="1"/>
  <c r="Q21" i="12"/>
  <c r="Q16" i="12"/>
  <c r="Q13" i="12"/>
  <c r="F8" i="12"/>
  <c r="G8" i="12" s="1"/>
  <c r="H8" i="12" s="1"/>
  <c r="G13" i="12"/>
  <c r="E13" i="12"/>
  <c r="Q8" i="12"/>
  <c r="G14" i="12"/>
  <c r="Q9" i="12" l="1"/>
  <c r="E11" i="12"/>
  <c r="E10" i="12"/>
  <c r="E9" i="12"/>
  <c r="H21" i="11"/>
  <c r="H20" i="11"/>
  <c r="H19" i="11"/>
  <c r="H18" i="11"/>
  <c r="H17" i="11"/>
  <c r="H16" i="11"/>
  <c r="H15" i="11"/>
  <c r="H14" i="11"/>
  <c r="H13" i="11"/>
  <c r="H12" i="11"/>
  <c r="Q10" i="12" l="1"/>
  <c r="H13" i="12"/>
  <c r="H22" i="11"/>
  <c r="I14" i="11" s="1"/>
  <c r="H14" i="12" l="1"/>
  <c r="L14" i="12" s="1"/>
  <c r="I13" i="11"/>
  <c r="I18" i="11"/>
  <c r="I20" i="11"/>
  <c r="I19" i="11"/>
  <c r="I17" i="11"/>
  <c r="I16" i="11"/>
  <c r="I12" i="11"/>
  <c r="I15" i="11"/>
  <c r="I21" i="11"/>
  <c r="H21" i="1"/>
  <c r="H20" i="1"/>
  <c r="H19" i="1"/>
  <c r="H12" i="1"/>
  <c r="H13" i="1"/>
  <c r="H14" i="1"/>
  <c r="H15" i="1"/>
  <c r="H16" i="1"/>
  <c r="H17" i="1"/>
  <c r="H18" i="1"/>
  <c r="G13" i="9"/>
  <c r="G12" i="9"/>
  <c r="E12" i="9"/>
  <c r="E11" i="9"/>
  <c r="E10" i="9"/>
  <c r="E9" i="9"/>
  <c r="E8" i="9"/>
  <c r="F8" i="9" s="1"/>
  <c r="G8" i="9" s="1"/>
  <c r="L13" i="12" l="1"/>
  <c r="I22" i="11"/>
  <c r="H22" i="1"/>
  <c r="I21" i="1" s="1"/>
  <c r="H8" i="9"/>
  <c r="H12" i="9"/>
  <c r="I18" i="1" l="1"/>
  <c r="L12" i="9"/>
  <c r="I20" i="1"/>
  <c r="I19" i="1"/>
  <c r="I13" i="1"/>
  <c r="I17" i="1"/>
  <c r="I15" i="1"/>
  <c r="I14" i="1"/>
  <c r="I16" i="1"/>
  <c r="I12" i="1"/>
  <c r="H13" i="9"/>
  <c r="L13" i="9" s="1"/>
  <c r="I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hfunato1</author>
    <author>Mizuno Karin</author>
  </authors>
  <commentList>
    <comment ref="C18" authorId="0" shapeId="0" xr:uid="{C3DF7F89-977E-40D7-B7CF-9E27D8AE5848}">
      <text>
        <r>
          <rPr>
            <b/>
            <sz val="9"/>
            <color indexed="81"/>
            <rFont val="MS P ゴシック"/>
            <family val="3"/>
            <charset val="128"/>
          </rPr>
          <t>F区分：化石燃料</t>
        </r>
      </text>
    </comment>
    <comment ref="K18" authorId="1" shapeId="0" xr:uid="{497E5278-8C08-46D5-B028-5311C2202796}">
      <text>
        <r>
          <rPr>
            <b/>
            <sz val="9"/>
            <color indexed="81"/>
            <rFont val="MS P ゴシック"/>
            <family val="3"/>
            <charset val="128"/>
          </rPr>
          <t>F区分：化石燃料のうち、石炭を使用している場合にはチェック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Mizuno Karin</author>
  </authors>
  <commentList>
    <comment ref="D16" authorId="0" shapeId="0" xr:uid="{33F906FF-91DE-404C-9782-AB5C4B69364E}">
      <text>
        <r>
          <rPr>
            <b/>
            <sz val="9"/>
            <color indexed="81"/>
            <rFont val="MS P ゴシック"/>
            <family val="3"/>
            <charset val="128"/>
          </rPr>
          <t>F区分：化石燃料のうち、石炭を使用している場合にはチェック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hfunato1</author>
    <author>Mizuno Karin</author>
  </authors>
  <commentList>
    <comment ref="C18" authorId="0" shapeId="0" xr:uid="{99E28A62-9789-4FE2-BF38-5601459C3B36}">
      <text>
        <r>
          <rPr>
            <b/>
            <sz val="9"/>
            <color indexed="81"/>
            <rFont val="MS P ゴシック"/>
            <family val="3"/>
            <charset val="128"/>
          </rPr>
          <t>F区分：化石燃料</t>
        </r>
      </text>
    </comment>
    <comment ref="K18" authorId="1" shapeId="0" xr:uid="{ACB4C49A-01BA-4ED0-A781-0D50838A1B1D}">
      <text>
        <r>
          <rPr>
            <b/>
            <sz val="9"/>
            <color indexed="81"/>
            <rFont val="MS P ゴシック"/>
            <family val="3"/>
            <charset val="128"/>
          </rPr>
          <t>F区分：化石燃料のうち、石炭を使用している場合にはチェック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Mizuno Karin</author>
  </authors>
  <commentList>
    <comment ref="D17" authorId="0" shapeId="0" xr:uid="{374E3971-743E-46D7-81AA-DE6D916FF68F}">
      <text>
        <r>
          <rPr>
            <b/>
            <sz val="11"/>
            <color indexed="81"/>
            <rFont val="MS P ゴシック"/>
            <family val="3"/>
            <charset val="128"/>
          </rPr>
          <t>F区分：化石燃料のうち、石炭を使用している場合にはチェック</t>
        </r>
      </text>
    </comment>
    <comment ref="Q19" authorId="0" shapeId="0" xr:uid="{7FC4BFF3-0147-4722-B473-AEBFC30BC753}">
      <text>
        <r>
          <rPr>
            <b/>
            <sz val="11"/>
            <color indexed="81"/>
            <rFont val="MS P ゴシック"/>
            <family val="3"/>
            <charset val="128"/>
          </rPr>
          <t>⑫に直接数値を入力しても良い</t>
        </r>
      </text>
    </comment>
  </commentList>
</comments>
</file>

<file path=xl/sharedStrings.xml><?xml version="1.0" encoding="utf-8"?>
<sst xmlns="http://schemas.openxmlformats.org/spreadsheetml/2006/main" count="178" uniqueCount="96">
  <si>
    <t>燃料区分</t>
  </si>
  <si>
    <t>燃料名</t>
  </si>
  <si>
    <t>低位発熱量(kJ/kg）
Hu</t>
    <rPh sb="0" eb="2">
      <t>テイイ</t>
    </rPh>
    <rPh sb="2" eb="4">
      <t>ハツネツ</t>
    </rPh>
    <rPh sb="4" eb="5">
      <t>リョウ</t>
    </rPh>
    <phoneticPr fontId="4"/>
  </si>
  <si>
    <t>使用量(kg)
x</t>
    <rPh sb="0" eb="3">
      <t>シヨウリョウ</t>
    </rPh>
    <phoneticPr fontId="4"/>
  </si>
  <si>
    <t>水分量(kg/kg)
w</t>
    <rPh sb="0" eb="2">
      <t>スイブン</t>
    </rPh>
    <rPh sb="2" eb="3">
      <t>リョウ</t>
    </rPh>
    <phoneticPr fontId="4"/>
  </si>
  <si>
    <t>熱量(kJ)</t>
    <rPh sb="0" eb="2">
      <t>ネツリョウ</t>
    </rPh>
    <phoneticPr fontId="4"/>
  </si>
  <si>
    <t>バイオマス比率（％）</t>
    <phoneticPr fontId="4"/>
  </si>
  <si>
    <t>A</t>
    <phoneticPr fontId="4"/>
  </si>
  <si>
    <t>B</t>
    <phoneticPr fontId="4"/>
  </si>
  <si>
    <t>木質チップ（間伐材由来）</t>
    <rPh sb="0" eb="2">
      <t>モクシツ</t>
    </rPh>
    <rPh sb="6" eb="9">
      <t>カンバツザイ</t>
    </rPh>
    <rPh sb="9" eb="11">
      <t>ユライ</t>
    </rPh>
    <phoneticPr fontId="4"/>
  </si>
  <si>
    <t>C</t>
    <phoneticPr fontId="4"/>
  </si>
  <si>
    <t>D</t>
    <phoneticPr fontId="4"/>
  </si>
  <si>
    <t>E</t>
    <phoneticPr fontId="4"/>
  </si>
  <si>
    <t>G</t>
    <phoneticPr fontId="4"/>
  </si>
  <si>
    <t>F</t>
    <phoneticPr fontId="4"/>
  </si>
  <si>
    <t>合計</t>
    <rPh sb="0" eb="2">
      <t>ゴウケイ</t>
    </rPh>
    <phoneticPr fontId="3"/>
  </si>
  <si>
    <t>バイオマス燃料</t>
    <rPh sb="5" eb="7">
      <t>ネンリョウ</t>
    </rPh>
    <phoneticPr fontId="3"/>
  </si>
  <si>
    <t>非バイオマス燃料</t>
    <rPh sb="0" eb="1">
      <t>ヒ</t>
    </rPh>
    <rPh sb="6" eb="8">
      <t>ネンリョウ</t>
    </rPh>
    <phoneticPr fontId="3"/>
  </si>
  <si>
    <t>■法人番号</t>
    <phoneticPr fontId="3"/>
  </si>
  <si>
    <t>■事業者区分</t>
    <rPh sb="1" eb="4">
      <t>ジギョウシャ</t>
    </rPh>
    <rPh sb="4" eb="6">
      <t>クブン</t>
    </rPh>
    <phoneticPr fontId="3"/>
  </si>
  <si>
    <t>■設備ID</t>
    <rPh sb="1" eb="3">
      <t>セツビ</t>
    </rPh>
    <phoneticPr fontId="3"/>
  </si>
  <si>
    <t>使用量比(kg/kg)
χ　乾ベース</t>
    <rPh sb="0" eb="3">
      <t>シヨウリョウ</t>
    </rPh>
    <rPh sb="3" eb="4">
      <t>ヒ</t>
    </rPh>
    <rPh sb="14" eb="15">
      <t>イヌイ</t>
    </rPh>
    <phoneticPr fontId="4"/>
  </si>
  <si>
    <t>熱量(kJ)※水分の蒸発潜熱を除かない値</t>
    <rPh sb="0" eb="2">
      <t>ネツリョウ</t>
    </rPh>
    <rPh sb="7" eb="9">
      <t>スイブン</t>
    </rPh>
    <rPh sb="10" eb="12">
      <t>ジョウハツ</t>
    </rPh>
    <rPh sb="12" eb="14">
      <t>センネツ</t>
    </rPh>
    <rPh sb="15" eb="16">
      <t>ノゾ</t>
    </rPh>
    <rPh sb="19" eb="20">
      <t>アタイ</t>
    </rPh>
    <phoneticPr fontId="4"/>
  </si>
  <si>
    <t>熱量（kJ）※水分の蒸発潜熱を除いた合計　Hl</t>
    <rPh sb="0" eb="2">
      <t>ネツリョウ</t>
    </rPh>
    <rPh sb="7" eb="9">
      <t>スイブン</t>
    </rPh>
    <rPh sb="10" eb="12">
      <t>ジョウハツ</t>
    </rPh>
    <rPh sb="12" eb="14">
      <t>センネツ</t>
    </rPh>
    <rPh sb="15" eb="16">
      <t>ノゾ</t>
    </rPh>
    <rPh sb="18" eb="20">
      <t>ゴウケイ</t>
    </rPh>
    <phoneticPr fontId="4"/>
  </si>
  <si>
    <t>熱量（kJ）</t>
    <rPh sb="0" eb="2">
      <t>ネツリョウ</t>
    </rPh>
    <phoneticPr fontId="4"/>
  </si>
  <si>
    <t>廃棄物（生物由来）紙類</t>
    <rPh sb="0" eb="3">
      <t>ハイキブツ</t>
    </rPh>
    <rPh sb="4" eb="6">
      <t>セイブツ</t>
    </rPh>
    <rPh sb="6" eb="8">
      <t>ユライ</t>
    </rPh>
    <rPh sb="9" eb="11">
      <t>カミルイ</t>
    </rPh>
    <phoneticPr fontId="4"/>
  </si>
  <si>
    <t>バイオマス（E)の比率として記入</t>
    <rPh sb="9" eb="11">
      <t>ヒリツ</t>
    </rPh>
    <rPh sb="14" eb="16">
      <t>キニュウ</t>
    </rPh>
    <phoneticPr fontId="4"/>
  </si>
  <si>
    <t>廃棄物（生物由来）厨芥（ちゅうかい）類</t>
    <rPh sb="0" eb="3">
      <t>ハイキブツ</t>
    </rPh>
    <rPh sb="4" eb="6">
      <t>セイブツ</t>
    </rPh>
    <rPh sb="6" eb="8">
      <t>ユライ</t>
    </rPh>
    <rPh sb="9" eb="11">
      <t>チュウカイ</t>
    </rPh>
    <rPh sb="18" eb="19">
      <t>ルイ</t>
    </rPh>
    <phoneticPr fontId="4"/>
  </si>
  <si>
    <t>廃棄物（生物由来）草木類（木、竹、わら）</t>
    <rPh sb="0" eb="3">
      <t>ハイキブツ</t>
    </rPh>
    <rPh sb="4" eb="6">
      <t>セイブツ</t>
    </rPh>
    <rPh sb="6" eb="8">
      <t>ユライ</t>
    </rPh>
    <rPh sb="9" eb="11">
      <t>クサキ</t>
    </rPh>
    <rPh sb="11" eb="12">
      <t>ルイ</t>
    </rPh>
    <rPh sb="13" eb="14">
      <t>キ</t>
    </rPh>
    <rPh sb="15" eb="16">
      <t>タケ</t>
    </rPh>
    <phoneticPr fontId="4"/>
  </si>
  <si>
    <t>廃棄物（生物由来）衣類　</t>
    <rPh sb="0" eb="3">
      <t>ハイキブツ</t>
    </rPh>
    <rPh sb="4" eb="6">
      <t>セイブツ</t>
    </rPh>
    <rPh sb="6" eb="8">
      <t>ユライ</t>
    </rPh>
    <rPh sb="9" eb="11">
      <t>イルイ</t>
    </rPh>
    <phoneticPr fontId="4"/>
  </si>
  <si>
    <t>プラスチック類</t>
    <rPh sb="6" eb="7">
      <t>ルイ</t>
    </rPh>
    <phoneticPr fontId="4"/>
  </si>
  <si>
    <t>Zの比率として記入</t>
    <rPh sb="2" eb="4">
      <t>ヒリツ</t>
    </rPh>
    <rPh sb="7" eb="9">
      <t>キニュウ</t>
    </rPh>
    <phoneticPr fontId="4"/>
  </si>
  <si>
    <t>Fの比率として記入</t>
    <rPh sb="2" eb="4">
      <t>ヒリツ</t>
    </rPh>
    <rPh sb="7" eb="9">
      <t>キニュウ</t>
    </rPh>
    <phoneticPr fontId="4"/>
  </si>
  <si>
    <t>水分量(kg/kg)　　</t>
    <rPh sb="0" eb="2">
      <t>スイブン</t>
    </rPh>
    <rPh sb="2" eb="3">
      <t>リョウ</t>
    </rPh>
    <phoneticPr fontId="4"/>
  </si>
  <si>
    <t>助燃剤混合比（kg/kg）　</t>
    <rPh sb="0" eb="2">
      <t>ジョネン</t>
    </rPh>
    <rPh sb="2" eb="3">
      <t>ザイ</t>
    </rPh>
    <rPh sb="3" eb="6">
      <t>コンゴウヒ</t>
    </rPh>
    <phoneticPr fontId="4"/>
  </si>
  <si>
    <t>参考）廃棄物処理施設における固定価格買取制度（FIT制度）ガイドブック＜平成25年4月＞を参照。</t>
    <rPh sb="0" eb="2">
      <t>サンコウ</t>
    </rPh>
    <rPh sb="3" eb="6">
      <t>ハイキブツ</t>
    </rPh>
    <rPh sb="6" eb="8">
      <t>ショリ</t>
    </rPh>
    <rPh sb="8" eb="10">
      <t>シセツ</t>
    </rPh>
    <rPh sb="14" eb="16">
      <t>コテイ</t>
    </rPh>
    <rPh sb="16" eb="18">
      <t>カカク</t>
    </rPh>
    <rPh sb="18" eb="20">
      <t>カイトリ</t>
    </rPh>
    <rPh sb="20" eb="22">
      <t>セイド</t>
    </rPh>
    <rPh sb="26" eb="28">
      <t>セイド</t>
    </rPh>
    <rPh sb="36" eb="38">
      <t>ヘイセイ</t>
    </rPh>
    <rPh sb="40" eb="41">
      <t>ネン</t>
    </rPh>
    <rPh sb="42" eb="43">
      <t>ガツ</t>
    </rPh>
    <rPh sb="45" eb="47">
      <t>サンショウ</t>
    </rPh>
    <phoneticPr fontId="4"/>
  </si>
  <si>
    <t>廃棄物処理施設における固定価格買取制度（FIT制度）ガイドブック＜平成25年4月＞に示されている計算方法にて、各廃棄物燃料毎に熱量を計算し、</t>
    <rPh sb="42" eb="43">
      <t>シメ</t>
    </rPh>
    <rPh sb="48" eb="50">
      <t>ケイサン</t>
    </rPh>
    <rPh sb="50" eb="52">
      <t>ホウホウ</t>
    </rPh>
    <rPh sb="55" eb="56">
      <t>カク</t>
    </rPh>
    <rPh sb="56" eb="59">
      <t>ハイキブツ</t>
    </rPh>
    <rPh sb="59" eb="61">
      <t>ネンリョウ</t>
    </rPh>
    <rPh sb="61" eb="62">
      <t>マイ</t>
    </rPh>
    <rPh sb="63" eb="65">
      <t>ネツリョウ</t>
    </rPh>
    <rPh sb="66" eb="68">
      <t>ケイサン</t>
    </rPh>
    <phoneticPr fontId="3"/>
  </si>
  <si>
    <t>助燃用（この例ではガス）</t>
    <rPh sb="0" eb="2">
      <t>ジョネン</t>
    </rPh>
    <rPh sb="2" eb="3">
      <t>ヨウ</t>
    </rPh>
    <rPh sb="6" eb="7">
      <t>レイ</t>
    </rPh>
    <phoneticPr fontId="4"/>
  </si>
  <si>
    <t>バイオマス、プラスチック類、助燃剤の熱量の比率を算定し、各燃料区分（E、Z、F）の比率として設定。</t>
    <rPh sb="12" eb="13">
      <t>ルイ</t>
    </rPh>
    <rPh sb="14" eb="16">
      <t>ジョネン</t>
    </rPh>
    <rPh sb="16" eb="17">
      <t>ザイ</t>
    </rPh>
    <rPh sb="18" eb="20">
      <t>ネツリョウ</t>
    </rPh>
    <rPh sb="21" eb="23">
      <t>ヒリツ</t>
    </rPh>
    <rPh sb="24" eb="26">
      <t>サンテイ</t>
    </rPh>
    <rPh sb="28" eb="29">
      <t>カク</t>
    </rPh>
    <rPh sb="29" eb="31">
      <t>ネンリョウ</t>
    </rPh>
    <rPh sb="31" eb="33">
      <t>クブン</t>
    </rPh>
    <rPh sb="41" eb="43">
      <t>ヒリツ</t>
    </rPh>
    <rPh sb="46" eb="48">
      <t>セッテイ</t>
    </rPh>
    <phoneticPr fontId="3"/>
  </si>
  <si>
    <t>■受電地点特定番号</t>
    <rPh sb="1" eb="9">
      <t>ジュデンチテントクテイバンゴウ</t>
    </rPh>
    <phoneticPr fontId="3"/>
  </si>
  <si>
    <t>報告年月</t>
    <rPh sb="0" eb="2">
      <t>ホウコク</t>
    </rPh>
    <rPh sb="2" eb="4">
      <t>ネンゲツ</t>
    </rPh>
    <phoneticPr fontId="3"/>
  </si>
  <si>
    <t>対象年月</t>
    <rPh sb="0" eb="2">
      <t>タイショウ</t>
    </rPh>
    <rPh sb="2" eb="4">
      <t>ネンゲツ</t>
    </rPh>
    <phoneticPr fontId="3"/>
  </si>
  <si>
    <t>入力箇所</t>
    <rPh sb="0" eb="4">
      <t>ニュウリョクカショ</t>
    </rPh>
    <phoneticPr fontId="3"/>
  </si>
  <si>
    <t>FIT設備</t>
    <rPh sb="3" eb="5">
      <t>セツビ</t>
    </rPh>
    <phoneticPr fontId="3"/>
  </si>
  <si>
    <t>FIT設備
以外</t>
    <rPh sb="3" eb="5">
      <t>セツビ</t>
    </rPh>
    <rPh sb="6" eb="8">
      <t>イガイ</t>
    </rPh>
    <phoneticPr fontId="3"/>
  </si>
  <si>
    <t>バイオマス（E)の比率を「0.000%」として記入</t>
    <rPh sb="9" eb="11">
      <t>ヒリツ</t>
    </rPh>
    <rPh sb="23" eb="25">
      <t>キニュウ</t>
    </rPh>
    <phoneticPr fontId="4"/>
  </si>
  <si>
    <t>1234567890123</t>
  </si>
  <si>
    <t>発電事業者</t>
  </si>
  <si>
    <t>0001112233445566778899</t>
    <phoneticPr fontId="3"/>
  </si>
  <si>
    <t>石炭</t>
    <rPh sb="0" eb="2">
      <t>セキタン</t>
    </rPh>
    <phoneticPr fontId="3"/>
  </si>
  <si>
    <t>N123456789</t>
    <phoneticPr fontId="3"/>
  </si>
  <si>
    <t>バイオマス等比率計算　例1</t>
    <rPh sb="5" eb="6">
      <t>トウ</t>
    </rPh>
    <rPh sb="6" eb="8">
      <t>ヒリツ</t>
    </rPh>
    <rPh sb="8" eb="10">
      <t>ケイサン</t>
    </rPh>
    <rPh sb="11" eb="12">
      <t>レイ</t>
    </rPh>
    <phoneticPr fontId="4"/>
  </si>
  <si>
    <t>X</t>
    <phoneticPr fontId="4"/>
  </si>
  <si>
    <t>Y</t>
    <phoneticPr fontId="3"/>
  </si>
  <si>
    <t>Z</t>
    <phoneticPr fontId="3"/>
  </si>
  <si>
    <t>9998887766554433221100</t>
  </si>
  <si>
    <t>バイオマス等比率計算　例3（アンモニア燃料を用いた発電）</t>
    <rPh sb="5" eb="6">
      <t>トウ</t>
    </rPh>
    <rPh sb="6" eb="8">
      <t>ヒリツ</t>
    </rPh>
    <rPh sb="8" eb="10">
      <t>ケイサン</t>
    </rPh>
    <rPh sb="11" eb="12">
      <t>レイ</t>
    </rPh>
    <rPh sb="19" eb="21">
      <t>ネンリョウ</t>
    </rPh>
    <rPh sb="22" eb="23">
      <t>モチ</t>
    </rPh>
    <rPh sb="25" eb="27">
      <t>ハツデン</t>
    </rPh>
    <phoneticPr fontId="4"/>
  </si>
  <si>
    <t>アンモニア</t>
    <phoneticPr fontId="3"/>
  </si>
  <si>
    <t>バイオマス等比率（％）</t>
    <rPh sb="5" eb="6">
      <t>トウ</t>
    </rPh>
    <phoneticPr fontId="4"/>
  </si>
  <si>
    <r>
      <t>η</t>
    </r>
    <r>
      <rPr>
        <sz val="6"/>
        <color theme="1"/>
        <rFont val="Meiryo UI"/>
        <family val="3"/>
        <charset val="128"/>
      </rPr>
      <t>bx　＝　</t>
    </r>
    <phoneticPr fontId="3"/>
  </si>
  <si>
    <t>ｉ=X1,X2,X3</t>
    <phoneticPr fontId="3"/>
  </si>
  <si>
    <r>
      <t>　Σ{Ｈｕ</t>
    </r>
    <r>
      <rPr>
        <sz val="6"/>
        <color theme="1"/>
        <rFont val="Meiryo UI"/>
        <family val="3"/>
        <charset val="128"/>
      </rPr>
      <t>ｉ</t>
    </r>
    <r>
      <rPr>
        <sz val="11"/>
        <color theme="1"/>
        <rFont val="Meiryo UI"/>
        <family val="3"/>
        <charset val="128"/>
      </rPr>
      <t>×（１－ｗ</t>
    </r>
    <r>
      <rPr>
        <sz val="6"/>
        <color theme="1"/>
        <rFont val="Meiryo UI"/>
        <family val="3"/>
        <charset val="128"/>
      </rPr>
      <t>ｉ</t>
    </r>
    <r>
      <rPr>
        <sz val="11"/>
        <color theme="1"/>
        <rFont val="Meiryo UI"/>
        <family val="3"/>
        <charset val="128"/>
      </rPr>
      <t>）－２５００ｗ</t>
    </r>
    <r>
      <rPr>
        <sz val="6"/>
        <color theme="1"/>
        <rFont val="Meiryo UI"/>
        <family val="3"/>
        <charset val="128"/>
      </rPr>
      <t>ｉ</t>
    </r>
    <r>
      <rPr>
        <sz val="11"/>
        <color theme="1"/>
        <rFont val="Meiryo UI"/>
        <family val="3"/>
        <charset val="128"/>
      </rPr>
      <t>}　×　ｘ</t>
    </r>
    <r>
      <rPr>
        <sz val="6"/>
        <color theme="1"/>
        <rFont val="Meiryo UI"/>
        <family val="3"/>
        <charset val="128"/>
      </rPr>
      <t>ｉ</t>
    </r>
    <phoneticPr fontId="3"/>
  </si>
  <si>
    <t>ｉ=A,B,C</t>
    <phoneticPr fontId="3"/>
  </si>
  <si>
    <t>（参考）資源エネルギー庁　なっとく再生可能エネルギー　FIT・FIP制度　添付書類の参考様式等『バイオマス比率計算書（例）』</t>
    <rPh sb="1" eb="3">
      <t>サンコウ</t>
    </rPh>
    <rPh sb="17" eb="21">
      <t>サイセイカノウ</t>
    </rPh>
    <rPh sb="34" eb="36">
      <t>セイド</t>
    </rPh>
    <phoneticPr fontId="3"/>
  </si>
  <si>
    <t>●「入力箇所」の数値については、サンプリング分析結果や計測値の証跡を併せて提出ください。</t>
    <rPh sb="2" eb="4">
      <t>ニュウリョク</t>
    </rPh>
    <rPh sb="4" eb="6">
      <t>カショ</t>
    </rPh>
    <rPh sb="8" eb="10">
      <t>スウチ</t>
    </rPh>
    <rPh sb="22" eb="24">
      <t>ブンセキ</t>
    </rPh>
    <rPh sb="24" eb="26">
      <t>ケッカ</t>
    </rPh>
    <rPh sb="27" eb="30">
      <t>ケイソクチ</t>
    </rPh>
    <rPh sb="31" eb="33">
      <t>ショウセキ</t>
    </rPh>
    <rPh sb="34" eb="35">
      <t>アワ</t>
    </rPh>
    <rPh sb="37" eb="39">
      <t>テイシュツ</t>
    </rPh>
    <phoneticPr fontId="3"/>
  </si>
  <si>
    <r>
      <t>●燃料区分ごとのバイオマス等比率η</t>
    </r>
    <r>
      <rPr>
        <sz val="6"/>
        <color theme="1"/>
        <rFont val="Meiryo UI"/>
        <family val="3"/>
        <charset val="128"/>
      </rPr>
      <t>bx</t>
    </r>
    <r>
      <rPr>
        <sz val="11"/>
        <color theme="1"/>
        <rFont val="Meiryo UI"/>
        <family val="3"/>
        <charset val="128"/>
      </rPr>
      <t>は、それぞれ以下の計算式により求めるものとします。</t>
    </r>
    <rPh sb="13" eb="14">
      <t>トウ</t>
    </rPh>
    <phoneticPr fontId="3"/>
  </si>
  <si>
    <t>●「入力箇所」の数値については、サンプリング分析結果や計測値の証跡を併せて提出ください。</t>
    <phoneticPr fontId="3"/>
  </si>
  <si>
    <t>0H12345678</t>
  </si>
  <si>
    <t>水素</t>
    <rPh sb="0" eb="2">
      <t>スイソ</t>
    </rPh>
    <phoneticPr fontId="3"/>
  </si>
  <si>
    <t>バイオマス等比率計算　例2（廃棄物処理施設における発熱量等計量分析からのバイオマス比率計算方法について）</t>
    <rPh sb="5" eb="6">
      <t>トウ</t>
    </rPh>
    <rPh sb="6" eb="8">
      <t>ヒリツ</t>
    </rPh>
    <rPh sb="8" eb="10">
      <t>ケイサン</t>
    </rPh>
    <rPh sb="11" eb="12">
      <t>レイ</t>
    </rPh>
    <rPh sb="25" eb="27">
      <t>ハツネツ</t>
    </rPh>
    <rPh sb="27" eb="28">
      <t>リョウ</t>
    </rPh>
    <rPh sb="28" eb="29">
      <t>ナド</t>
    </rPh>
    <rPh sb="29" eb="31">
      <t>ケイリョウ</t>
    </rPh>
    <rPh sb="31" eb="33">
      <t>ブンセキ</t>
    </rPh>
    <rPh sb="41" eb="43">
      <t>ヒリツ</t>
    </rPh>
    <rPh sb="43" eb="45">
      <t>ケイサン</t>
    </rPh>
    <rPh sb="45" eb="47">
      <t>ホウホウ</t>
    </rPh>
    <phoneticPr fontId="4"/>
  </si>
  <si>
    <t>　　・アンモニア：18.6MJ/kg</t>
    <phoneticPr fontId="3"/>
  </si>
  <si>
    <t>　　・水素：120MJ/kg</t>
    <rPh sb="3" eb="5">
      <t>スイソ</t>
    </rPh>
    <phoneticPr fontId="3"/>
  </si>
  <si>
    <t>●水素・アンモニアを燃料とする際の「低位発熱量」について、以下数値の使用を可能とします。</t>
    <rPh sb="18" eb="23">
      <t>テイイハツネツリョウ</t>
    </rPh>
    <rPh sb="29" eb="31">
      <t>イカ</t>
    </rPh>
    <rPh sb="31" eb="33">
      <t>スウチ</t>
    </rPh>
    <rPh sb="34" eb="36">
      <t>シヨウ</t>
    </rPh>
    <rPh sb="37" eb="39">
      <t>カノウ</t>
    </rPh>
    <phoneticPr fontId="3"/>
  </si>
  <si>
    <t>（参考）資源エネルギー庁　第2回 CCS長期ロードマップ検討会　資料３『水素・アンモニア発電コストおよび CCS付き火力発電コスト試算』2022年2月24日</t>
    <rPh sb="1" eb="3">
      <t>サンコウ</t>
    </rPh>
    <rPh sb="4" eb="6">
      <t>シゲン</t>
    </rPh>
    <rPh sb="11" eb="12">
      <t>チョウ</t>
    </rPh>
    <rPh sb="32" eb="34">
      <t>シリョウ</t>
    </rPh>
    <phoneticPr fontId="3"/>
  </si>
  <si>
    <t>https://www.meti.go.jp/shingikai/energy_environment/ccs_choki_roadmap/pdf/002_03_00.pdf</t>
    <phoneticPr fontId="3"/>
  </si>
  <si>
    <t>https://www.meti.go.jp/shingikai/energy_environment/ccs_choki_roadmap/pdf/002_03_00.pdf</t>
    <phoneticPr fontId="3"/>
  </si>
  <si>
    <t>石炭混焼あり：</t>
    <rPh sb="0" eb="4">
      <t>セキタンコンショウ</t>
    </rPh>
    <phoneticPr fontId="3"/>
  </si>
  <si>
    <t>石炭混焼あり：</t>
    <rPh sb="0" eb="4">
      <t>セキタンコンショウ</t>
    </rPh>
    <phoneticPr fontId="3"/>
  </si>
  <si>
    <t>廃棄物　し尿汚泥　</t>
    <rPh sb="5" eb="6">
      <t>ニョウ</t>
    </rPh>
    <rPh sb="6" eb="8">
      <t>オデイ</t>
    </rPh>
    <phoneticPr fontId="3"/>
  </si>
  <si>
    <t>⑭し尿汚泥を含んだ全体バイオマス比率</t>
    <rPh sb="2" eb="5">
      <t>ニョウオデイ</t>
    </rPh>
    <rPh sb="6" eb="7">
      <t>フク</t>
    </rPh>
    <rPh sb="9" eb="11">
      <t>ゼンタイ</t>
    </rPh>
    <rPh sb="16" eb="18">
      <t>ヒリツ</t>
    </rPh>
    <phoneticPr fontId="3"/>
  </si>
  <si>
    <t>①し尿糞尿汚泥を除き水分を除いた全体熱量（kj/kg）</t>
    <rPh sb="2" eb="5">
      <t>ニョウフンニョウ</t>
    </rPh>
    <rPh sb="5" eb="7">
      <t>オデイ</t>
    </rPh>
    <rPh sb="8" eb="9">
      <t>ノゾ</t>
    </rPh>
    <rPh sb="10" eb="12">
      <t>スイブン</t>
    </rPh>
    <rPh sb="13" eb="14">
      <t>ノゾ</t>
    </rPh>
    <rPh sb="16" eb="18">
      <t>ゼンタイ</t>
    </rPh>
    <rPh sb="18" eb="20">
      <t>ネツリョウ</t>
    </rPh>
    <phoneticPr fontId="3"/>
  </si>
  <si>
    <t>②プラ類の水分を除いた熱量（kj/kg）</t>
    <rPh sb="3" eb="4">
      <t>ルイ</t>
    </rPh>
    <rPh sb="5" eb="7">
      <t>スイブン</t>
    </rPh>
    <rPh sb="8" eb="9">
      <t>ノゾ</t>
    </rPh>
    <rPh sb="11" eb="13">
      <t>ネツリョウ</t>
    </rPh>
    <phoneticPr fontId="3"/>
  </si>
  <si>
    <t>③し尿糞尿汚泥を除いた一般廃棄物熱量（kj/kg）</t>
    <rPh sb="2" eb="5">
      <t>ニョウフンニョウ</t>
    </rPh>
    <rPh sb="5" eb="7">
      <t>オデイ</t>
    </rPh>
    <rPh sb="8" eb="9">
      <t>ノゾ</t>
    </rPh>
    <rPh sb="11" eb="13">
      <t>イッパン</t>
    </rPh>
    <rPh sb="13" eb="16">
      <t>ハイキブツ</t>
    </rPh>
    <rPh sb="16" eb="18">
      <t>ネツリョウ</t>
    </rPh>
    <phoneticPr fontId="3"/>
  </si>
  <si>
    <t>④一般廃棄物焼却量（kg）</t>
    <rPh sb="1" eb="3">
      <t>イッパン</t>
    </rPh>
    <rPh sb="3" eb="6">
      <t>ハイキブツ</t>
    </rPh>
    <rPh sb="6" eb="9">
      <t>ショウキャクリョウ</t>
    </rPh>
    <phoneticPr fontId="3"/>
  </si>
  <si>
    <t>⑤し尿汚泥搬入量（焼却量）（kg）</t>
    <phoneticPr fontId="3"/>
  </si>
  <si>
    <t>⑥し尿汚泥比率（kg/kg）</t>
    <rPh sb="2" eb="3">
      <t>ニョウ</t>
    </rPh>
    <rPh sb="3" eb="5">
      <t>オデイ</t>
    </rPh>
    <rPh sb="5" eb="7">
      <t>ヒリツ</t>
    </rPh>
    <phoneticPr fontId="3"/>
  </si>
  <si>
    <t>⑦し尿汚泥低位発熱量(乾ベース)（kj/kg）</t>
    <rPh sb="3" eb="5">
      <t>オデイ</t>
    </rPh>
    <rPh sb="5" eb="7">
      <t>テイイ</t>
    </rPh>
    <rPh sb="7" eb="9">
      <t>ハツネツ</t>
    </rPh>
    <rPh sb="9" eb="10">
      <t>リョウ</t>
    </rPh>
    <rPh sb="11" eb="12">
      <t>イヌイ</t>
    </rPh>
    <phoneticPr fontId="3"/>
  </si>
  <si>
    <t>⑧し尿汚泥含水率（kg/kg）</t>
    <rPh sb="2" eb="3">
      <t>ニョウ</t>
    </rPh>
    <rPh sb="3" eb="5">
      <t>オデイ</t>
    </rPh>
    <rPh sb="5" eb="6">
      <t>フク</t>
    </rPh>
    <rPh sb="6" eb="8">
      <t>スイリツ</t>
    </rPh>
    <phoneticPr fontId="3"/>
  </si>
  <si>
    <t>⑨し尿汚泥低位発熱量（kj/kg）</t>
    <rPh sb="2" eb="3">
      <t>ニョウ</t>
    </rPh>
    <rPh sb="3" eb="5">
      <t>オデイ</t>
    </rPh>
    <rPh sb="5" eb="10">
      <t>テイイハツネツリョウ</t>
    </rPh>
    <phoneticPr fontId="3"/>
  </si>
  <si>
    <t>⑫助燃材混合比率（kg/kg）</t>
    <rPh sb="1" eb="3">
      <t>ジョネン</t>
    </rPh>
    <rPh sb="3" eb="4">
      <t>ザイ</t>
    </rPh>
    <rPh sb="4" eb="6">
      <t>コンゴウ</t>
    </rPh>
    <rPh sb="5" eb="7">
      <t>ヒリツ</t>
    </rPh>
    <phoneticPr fontId="3"/>
  </si>
  <si>
    <t>⑬助燃材低位発熱量（kj/kg）</t>
    <rPh sb="1" eb="3">
      <t>ジョネン</t>
    </rPh>
    <rPh sb="3" eb="4">
      <t>ザイ</t>
    </rPh>
    <rPh sb="4" eb="6">
      <t>テイイ</t>
    </rPh>
    <rPh sb="6" eb="8">
      <t>ハツネツ</t>
    </rPh>
    <rPh sb="8" eb="9">
      <t>リョウ</t>
    </rPh>
    <phoneticPr fontId="3"/>
  </si>
  <si>
    <t>⑪助燃材添加量（kg/kg）</t>
    <rPh sb="1" eb="3">
      <t>ジョネン</t>
    </rPh>
    <rPh sb="3" eb="4">
      <t>ザイ</t>
    </rPh>
    <rPh sb="4" eb="7">
      <t>テンカリョウ</t>
    </rPh>
    <phoneticPr fontId="3"/>
  </si>
  <si>
    <t>⑩助燃材密度（g/cm3）</t>
    <rPh sb="1" eb="3">
      <t>ジョネン</t>
    </rPh>
    <rPh sb="3" eb="4">
      <t>ザイ</t>
    </rPh>
    <rPh sb="4" eb="6">
      <t>ミツド</t>
    </rPh>
    <phoneticPr fontId="3"/>
  </si>
  <si>
    <t>バイオマス等比率計算　例4（廃棄物処理施設における発熱量等計量分析からのバイオマス比率計算方法について）</t>
    <rPh sb="5" eb="6">
      <t>トウ</t>
    </rPh>
    <rPh sb="6" eb="8">
      <t>ヒリツ</t>
    </rPh>
    <rPh sb="8" eb="10">
      <t>ケイサン</t>
    </rPh>
    <rPh sb="11" eb="12">
      <t>レイ</t>
    </rPh>
    <rPh sb="25" eb="27">
      <t>ハツネツ</t>
    </rPh>
    <rPh sb="27" eb="28">
      <t>リョウ</t>
    </rPh>
    <rPh sb="28" eb="29">
      <t>ナド</t>
    </rPh>
    <rPh sb="29" eb="31">
      <t>ケイリョウ</t>
    </rPh>
    <rPh sb="31" eb="33">
      <t>ブンセキ</t>
    </rPh>
    <rPh sb="41" eb="43">
      <t>ヒリツ</t>
    </rPh>
    <rPh sb="43" eb="45">
      <t>ケイサン</t>
    </rPh>
    <rPh sb="45" eb="47">
      <t>ホウホウ</t>
    </rPh>
    <phoneticPr fontId="4"/>
  </si>
  <si>
    <t>-</t>
    <phoneticPr fontId="3"/>
  </si>
  <si>
    <t>し尿汚泥データ入力表</t>
    <rPh sb="1" eb="2">
      <t>ニョウ</t>
    </rPh>
    <rPh sb="2" eb="4">
      <t>オデイ</t>
    </rPh>
    <rPh sb="7" eb="10">
      <t>ニュウリョクヒョウ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</si>
</sst>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0000_ "/>
    <numFmt numFmtId="178" formatCode="0.000"/>
    <numFmt numFmtId="179" formatCode="#,##0_ "/>
    <numFmt numFmtId="180" formatCode="yyyy&quot;年&quot;m&quot;月&quot;;@"/>
    <numFmt numFmtId="181" formatCode="#,##0.000_ "/>
    <numFmt numFmtId="182" formatCode="0.000_ "/>
    <numFmt numFmtId="183" formatCode="0_ "/>
    <numFmt numFmtId="184" formatCode="0.000000_ "/>
  </numFmts>
  <fonts count="28">
    <font>
      <sz val="11"/>
      <color theme="1"/>
      <name val="游ゴシック"/>
      <family val="2"/>
      <charset val="128"/>
      <scheme val="minor"/>
    </font>
    <font>
      <sz val="11"/>
      <color theme="1"/>
      <name val="游ゴシック"/>
      <family val="2"/>
      <charset val="128"/>
      <scheme val="minor"/>
    </font>
    <font>
      <sz val="16"/>
      <color theme="1"/>
      <name val="Meiryo UI"/>
      <family val="3"/>
      <charset val="128"/>
    </font>
    <font>
      <sz val="6"/>
      <name val="游ゴシック"/>
      <family val="2"/>
      <charset val="128"/>
      <scheme val="minor"/>
    </font>
    <font>
      <sz val="6"/>
      <name val="游ゴシック"/>
      <family val="3"/>
      <charset val="128"/>
      <scheme val="minor"/>
    </font>
    <font>
      <sz val="11"/>
      <color theme="1"/>
      <name val="Meiryo UI"/>
      <family val="3"/>
      <charset val="128"/>
    </font>
    <font>
      <sz val="10"/>
      <color theme="1"/>
      <name val="Meiryo UI"/>
      <family val="3"/>
      <charset val="128"/>
    </font>
    <font>
      <sz val="8"/>
      <color theme="1"/>
      <name val="Meiryo UI"/>
      <family val="3"/>
      <charset val="128"/>
    </font>
    <font>
      <sz val="11"/>
      <color rgb="FFFF0000"/>
      <name val="游ゴシック"/>
      <family val="2"/>
      <charset val="128"/>
      <scheme val="minor"/>
    </font>
    <font>
      <sz val="11"/>
      <color theme="1"/>
      <name val="游ゴシック"/>
      <family val="2"/>
      <scheme val="minor"/>
    </font>
    <font>
      <sz val="11"/>
      <name val="ＭＳ Ｐゴシック"/>
      <family val="3"/>
      <charset val="128"/>
    </font>
    <font>
      <sz val="14"/>
      <color theme="1"/>
      <name val="Meiryo UI"/>
      <family val="3"/>
      <charset val="128"/>
    </font>
    <font>
      <sz val="11"/>
      <name val="Meiryo UI"/>
      <family val="3"/>
      <charset val="128"/>
    </font>
    <font>
      <sz val="10"/>
      <color rgb="FFFF0000"/>
      <name val="Meiryo UI"/>
      <family val="3"/>
      <charset val="128"/>
    </font>
    <font>
      <sz val="11"/>
      <color rgb="FFFF0000"/>
      <name val="游ゴシック"/>
      <family val="3"/>
      <charset val="128"/>
      <scheme val="minor"/>
    </font>
    <font>
      <sz val="12"/>
      <color theme="1"/>
      <name val="Meiryo UI"/>
      <family val="3"/>
      <charset val="128"/>
    </font>
    <font>
      <b/>
      <sz val="11"/>
      <color theme="1"/>
      <name val="Meiryo UI"/>
      <family val="3"/>
      <charset val="128"/>
    </font>
    <font>
      <b/>
      <sz val="9"/>
      <color indexed="81"/>
      <name val="MS P ゴシック"/>
      <family val="3"/>
      <charset val="128"/>
    </font>
    <font>
      <b/>
      <u/>
      <sz val="16"/>
      <color theme="1"/>
      <name val="Meiryo UI"/>
      <family val="3"/>
      <charset val="128"/>
    </font>
    <font>
      <u/>
      <sz val="11"/>
      <color theme="10"/>
      <name val="游ゴシック"/>
      <family val="2"/>
      <charset val="128"/>
      <scheme val="minor"/>
    </font>
    <font>
      <sz val="14"/>
      <name val="Meiryo UI"/>
      <family val="3"/>
      <charset val="128"/>
    </font>
    <font>
      <u/>
      <sz val="11"/>
      <color theme="10"/>
      <name val="Meiryo UI"/>
      <family val="3"/>
      <charset val="128"/>
    </font>
    <font>
      <sz val="4"/>
      <color theme="1"/>
      <name val="Meiryo UI"/>
      <family val="3"/>
      <charset val="128"/>
    </font>
    <font>
      <sz val="6"/>
      <color theme="1"/>
      <name val="Meiryo UI"/>
      <family val="3"/>
      <charset val="128"/>
    </font>
    <font>
      <sz val="10"/>
      <color theme="1"/>
      <name val="メイリオ"/>
      <family val="3"/>
      <charset val="128"/>
    </font>
    <font>
      <b/>
      <sz val="16"/>
      <color theme="1"/>
      <name val="メイリオ"/>
      <family val="3"/>
      <charset val="128"/>
    </font>
    <font>
      <b/>
      <sz val="10"/>
      <color theme="1"/>
      <name val="メイリオ"/>
      <family val="3"/>
      <charset val="128"/>
    </font>
    <font>
      <b/>
      <sz val="11"/>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2CC"/>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19" fillId="0" borderId="0" applyNumberFormat="0" applyFill="0" applyBorder="0" applyAlignment="0" applyProtection="0">
      <alignment vertical="center"/>
    </xf>
  </cellStyleXfs>
  <cellXfs count="107">
    <xf numFmtId="0" fontId="0" fillId="0" borderId="0" xfId="0">
      <alignment vertical="center"/>
    </xf>
    <xf numFmtId="0" fontId="2" fillId="2" borderId="0" xfId="0" applyFont="1" applyFill="1" applyAlignment="1"/>
    <xf numFmtId="0" fontId="5" fillId="2" borderId="0" xfId="0" applyFont="1" applyFill="1" applyAlignment="1"/>
    <xf numFmtId="0" fontId="5" fillId="2" borderId="0" xfId="0" applyFont="1" applyFill="1" applyAlignment="1">
      <alignment horizontal="right"/>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176" fontId="6" fillId="3" borderId="1" xfId="1" applyNumberFormat="1" applyFont="1" applyFill="1" applyBorder="1" applyAlignment="1">
      <alignment horizontal="center" vertical="center" wrapText="1"/>
    </xf>
    <xf numFmtId="176" fontId="6" fillId="5" borderId="1" xfId="1" applyNumberFormat="1" applyFont="1" applyFill="1" applyBorder="1" applyAlignment="1">
      <alignment horizontal="center" vertical="center" wrapText="1"/>
    </xf>
    <xf numFmtId="0" fontId="0" fillId="0" borderId="0" xfId="0" applyAlignment="1"/>
    <xf numFmtId="0" fontId="6" fillId="6" borderId="1" xfId="0" applyFont="1" applyFill="1" applyBorder="1" applyAlignment="1">
      <alignment horizontal="center" vertical="center" wrapText="1"/>
    </xf>
    <xf numFmtId="176" fontId="11" fillId="3" borderId="1" xfId="1" applyNumberFormat="1" applyFont="1" applyFill="1" applyBorder="1" applyAlignment="1">
      <alignment horizontal="right" vertical="center" wrapText="1"/>
    </xf>
    <xf numFmtId="0" fontId="6" fillId="7" borderId="1" xfId="0" applyFont="1" applyFill="1" applyBorder="1" applyAlignment="1">
      <alignment horizontal="left" vertical="center" wrapText="1"/>
    </xf>
    <xf numFmtId="0" fontId="9" fillId="0" borderId="0" xfId="0" applyFont="1" applyAlignment="1"/>
    <xf numFmtId="0" fontId="5" fillId="7" borderId="1" xfId="0" applyFont="1" applyFill="1" applyBorder="1" applyAlignment="1">
      <alignment horizontal="left" vertical="center" wrapText="1"/>
    </xf>
    <xf numFmtId="0" fontId="14" fillId="0" borderId="1" xfId="0" applyFont="1" applyBorder="1" applyAlignment="1">
      <alignment horizontal="left" vertical="top" wrapText="1"/>
    </xf>
    <xf numFmtId="177" fontId="12" fillId="4" borderId="1" xfId="3" applyNumberFormat="1" applyFont="1" applyFill="1" applyBorder="1" applyAlignment="1">
      <alignment horizontal="right" vertical="center"/>
    </xf>
    <xf numFmtId="0" fontId="15" fillId="2" borderId="0" xfId="0" applyFont="1" applyFill="1" applyAlignment="1"/>
    <xf numFmtId="180" fontId="5" fillId="2" borderId="0" xfId="0" applyNumberFormat="1" applyFont="1" applyFill="1" applyAlignment="1">
      <alignment horizontal="right"/>
    </xf>
    <xf numFmtId="0" fontId="5" fillId="2" borderId="8" xfId="0" applyFont="1" applyFill="1" applyBorder="1" applyAlignment="1"/>
    <xf numFmtId="180" fontId="5" fillId="2" borderId="8" xfId="0" applyNumberFormat="1" applyFont="1" applyFill="1" applyBorder="1" applyAlignment="1"/>
    <xf numFmtId="180" fontId="5" fillId="2" borderId="8" xfId="0" applyNumberFormat="1" applyFont="1" applyFill="1" applyBorder="1" applyAlignment="1">
      <alignment horizontal="right"/>
    </xf>
    <xf numFmtId="0" fontId="6" fillId="4"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16" fillId="4" borderId="0" xfId="0" applyFont="1" applyFill="1" applyAlignment="1">
      <alignment horizontal="center"/>
    </xf>
    <xf numFmtId="0" fontId="16" fillId="8" borderId="0" xfId="0" applyFont="1" applyFill="1" applyAlignment="1">
      <alignment horizontal="center"/>
    </xf>
    <xf numFmtId="38" fontId="5" fillId="3" borderId="1" xfId="2" applyFont="1" applyFill="1" applyBorder="1" applyAlignment="1">
      <alignment horizontal="right" vertical="center" wrapText="1"/>
    </xf>
    <xf numFmtId="40" fontId="5" fillId="3" borderId="1" xfId="2" applyNumberFormat="1" applyFont="1" applyFill="1" applyBorder="1" applyAlignment="1">
      <alignment horizontal="right" vertical="center" wrapText="1"/>
    </xf>
    <xf numFmtId="40" fontId="5" fillId="3" borderId="1" xfId="0" applyNumberFormat="1" applyFont="1" applyFill="1" applyBorder="1" applyAlignment="1">
      <alignment horizontal="right" vertical="center" wrapText="1"/>
    </xf>
    <xf numFmtId="179" fontId="12" fillId="4" borderId="1" xfId="0" applyNumberFormat="1" applyFont="1" applyFill="1" applyBorder="1" applyAlignment="1">
      <alignment horizontal="right" vertical="center"/>
    </xf>
    <xf numFmtId="0" fontId="13" fillId="0" borderId="0" xfId="0" applyFont="1" applyAlignment="1">
      <alignment horizontal="justify"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0" fillId="2" borderId="0" xfId="0" applyFill="1" applyAlignment="1"/>
    <xf numFmtId="179" fontId="6" fillId="4" borderId="1" xfId="0" applyNumberFormat="1" applyFont="1" applyFill="1" applyBorder="1" applyAlignment="1">
      <alignment vertical="center" wrapText="1"/>
    </xf>
    <xf numFmtId="179" fontId="6" fillId="3" borderId="1" xfId="0" applyNumberFormat="1" applyFont="1" applyFill="1" applyBorder="1" applyAlignment="1">
      <alignment vertical="center" wrapText="1"/>
    </xf>
    <xf numFmtId="179" fontId="6" fillId="8" borderId="1" xfId="0" applyNumberFormat="1" applyFont="1" applyFill="1" applyBorder="1" applyAlignment="1">
      <alignment vertical="center" wrapText="1"/>
    </xf>
    <xf numFmtId="179" fontId="6" fillId="5" borderId="1" xfId="0" applyNumberFormat="1" applyFont="1" applyFill="1" applyBorder="1" applyAlignment="1">
      <alignment vertical="center" wrapText="1"/>
    </xf>
    <xf numFmtId="181" fontId="6" fillId="4" borderId="1" xfId="0" applyNumberFormat="1" applyFont="1" applyFill="1" applyBorder="1" applyAlignment="1">
      <alignment vertical="center" wrapText="1"/>
    </xf>
    <xf numFmtId="181" fontId="6" fillId="8" borderId="1" xfId="0" applyNumberFormat="1" applyFont="1" applyFill="1" applyBorder="1" applyAlignment="1">
      <alignment vertical="center" wrapText="1"/>
    </xf>
    <xf numFmtId="181" fontId="6" fillId="3" borderId="1" xfId="0" applyNumberFormat="1" applyFont="1" applyFill="1" applyBorder="1" applyAlignment="1">
      <alignment vertical="center" wrapText="1"/>
    </xf>
    <xf numFmtId="0" fontId="18" fillId="2" borderId="0" xfId="0" applyFont="1" applyFill="1" applyAlignment="1"/>
    <xf numFmtId="0" fontId="6" fillId="8" borderId="3" xfId="0" applyFont="1" applyFill="1" applyBorder="1" applyAlignment="1">
      <alignment horizontal="left" vertical="center" wrapText="1"/>
    </xf>
    <xf numFmtId="0" fontId="7" fillId="2" borderId="0" xfId="0" applyFont="1" applyFill="1" applyAlignment="1">
      <alignment vertical="top" wrapText="1"/>
    </xf>
    <xf numFmtId="0" fontId="5" fillId="0" borderId="0" xfId="0" applyFont="1">
      <alignment vertical="center"/>
    </xf>
    <xf numFmtId="0" fontId="20" fillId="0" borderId="1" xfId="0" applyFont="1" applyBorder="1" applyAlignment="1" applyProtection="1">
      <alignment horizontal="center"/>
      <protection locked="0"/>
    </xf>
    <xf numFmtId="0" fontId="5" fillId="2" borderId="0" xfId="0" applyFont="1" applyFill="1">
      <alignment vertical="center"/>
    </xf>
    <xf numFmtId="49" fontId="20" fillId="0" borderId="1" xfId="0" applyNumberFormat="1" applyFont="1" applyBorder="1" applyAlignment="1">
      <alignment horizontal="center"/>
    </xf>
    <xf numFmtId="0" fontId="19" fillId="2" borderId="0" xfId="4" applyFill="1">
      <alignment vertical="center"/>
    </xf>
    <xf numFmtId="0" fontId="21" fillId="2" borderId="0" xfId="4" applyFont="1" applyFill="1">
      <alignment vertical="center"/>
    </xf>
    <xf numFmtId="0" fontId="22" fillId="2" borderId="8" xfId="0" applyFont="1" applyFill="1" applyBorder="1" applyAlignment="1">
      <alignment horizontal="left" vertical="center"/>
    </xf>
    <xf numFmtId="0" fontId="5" fillId="2" borderId="8" xfId="0" applyFont="1" applyFill="1" applyBorder="1">
      <alignment vertical="center"/>
    </xf>
    <xf numFmtId="0" fontId="22" fillId="2" borderId="0" xfId="0" applyFont="1" applyFill="1" applyAlignment="1">
      <alignment horizontal="left" vertical="center"/>
    </xf>
    <xf numFmtId="177" fontId="12" fillId="0" borderId="0" xfId="3" applyNumberFormat="1" applyFont="1" applyAlignment="1">
      <alignment horizontal="right" vertical="center"/>
    </xf>
    <xf numFmtId="0" fontId="5" fillId="0" borderId="0" xfId="0" applyFont="1" applyAlignment="1">
      <alignment horizontal="left" vertical="center"/>
    </xf>
    <xf numFmtId="0" fontId="5" fillId="0" borderId="0" xfId="0" applyFont="1" applyAlignment="1"/>
    <xf numFmtId="0" fontId="5" fillId="9" borderId="0" xfId="0" applyFont="1" applyFill="1" applyAlignment="1"/>
    <xf numFmtId="0" fontId="5" fillId="4" borderId="0" xfId="0" applyFont="1" applyFill="1" applyAlignment="1">
      <alignment horizontal="left"/>
      <extLst>
        <ext xmlns:xfpb="http://schemas.microsoft.com/office/spreadsheetml/2022/featurepropertybag" uri="{C7286773-470A-42A8-94C5-96B5CB345126}">
          <xfpb:xfComplement i="0"/>
        </ext>
      </extLst>
    </xf>
    <xf numFmtId="0" fontId="5" fillId="9" borderId="0" xfId="0" applyFont="1" applyFill="1" applyAlignment="1">
      <alignment horizontal="right"/>
    </xf>
    <xf numFmtId="0" fontId="5" fillId="9" borderId="0" xfId="0" applyFont="1" applyFill="1" applyAlignment="1">
      <alignment horizontal="left"/>
      <extLst>
        <ext xmlns:xfpb="http://schemas.microsoft.com/office/spreadsheetml/2022/featurepropertybag" uri="{C7286773-470A-42A8-94C5-96B5CB345126}">
          <xfpb:xfComplement i="0"/>
        </ext>
      </extLst>
    </xf>
    <xf numFmtId="0" fontId="5" fillId="4" borderId="0" xfId="0" applyFont="1" applyFill="1" applyAlignment="1">
      <alignment horizontal="right"/>
      <extLst>
        <ext xmlns:xfpb="http://schemas.microsoft.com/office/spreadsheetml/2022/featurepropertybag" uri="{C7286773-470A-42A8-94C5-96B5CB345126}">
          <xfpb:xfComplement i="0"/>
        </ext>
      </extLst>
    </xf>
    <xf numFmtId="0" fontId="0" fillId="0" borderId="0" xfId="0" applyAlignment="1">
      <alignment horizontal="center"/>
    </xf>
    <xf numFmtId="0" fontId="24" fillId="0" borderId="14" xfId="0" applyFont="1" applyBorder="1">
      <alignment vertical="center"/>
    </xf>
    <xf numFmtId="0" fontId="24" fillId="0" borderId="14" xfId="0" applyFont="1" applyBorder="1" applyAlignment="1">
      <alignment horizontal="left" vertical="center"/>
    </xf>
    <xf numFmtId="0" fontId="24" fillId="0" borderId="16" xfId="0" applyFont="1" applyBorder="1" applyAlignment="1">
      <alignment horizontal="left" vertical="center"/>
    </xf>
    <xf numFmtId="0" fontId="26" fillId="10" borderId="18" xfId="0" applyFont="1" applyFill="1" applyBorder="1" applyAlignment="1">
      <alignment horizontal="left" vertical="center"/>
    </xf>
    <xf numFmtId="183" fontId="26" fillId="4" borderId="15" xfId="0" applyNumberFormat="1" applyFont="1" applyFill="1" applyBorder="1">
      <alignment vertical="center"/>
    </xf>
    <xf numFmtId="182" fontId="26" fillId="4" borderId="15" xfId="0" applyNumberFormat="1" applyFont="1" applyFill="1" applyBorder="1">
      <alignment vertical="center"/>
    </xf>
    <xf numFmtId="177" fontId="26" fillId="4" borderId="15" xfId="0" applyNumberFormat="1" applyFont="1" applyFill="1" applyBorder="1" applyAlignment="1"/>
    <xf numFmtId="177" fontId="26" fillId="4" borderId="15" xfId="0" applyNumberFormat="1" applyFont="1" applyFill="1" applyBorder="1">
      <alignment vertical="center"/>
    </xf>
    <xf numFmtId="183" fontId="26" fillId="4" borderId="17" xfId="0" applyNumberFormat="1" applyFont="1" applyFill="1" applyBorder="1">
      <alignment vertical="center"/>
    </xf>
    <xf numFmtId="182" fontId="24" fillId="3" borderId="15" xfId="0" applyNumberFormat="1" applyFont="1" applyFill="1" applyBorder="1">
      <alignment vertical="center"/>
    </xf>
    <xf numFmtId="177" fontId="24" fillId="3" borderId="15" xfId="0" applyNumberFormat="1" applyFont="1" applyFill="1" applyBorder="1" applyAlignment="1">
      <alignment horizontal="right" vertical="center"/>
    </xf>
    <xf numFmtId="184" fontId="26" fillId="3" borderId="15" xfId="0" applyNumberFormat="1" applyFont="1" applyFill="1" applyBorder="1" applyAlignment="1">
      <alignment horizontal="right" vertical="center"/>
    </xf>
    <xf numFmtId="176" fontId="26" fillId="3" borderId="19" xfId="0" applyNumberFormat="1" applyFont="1" applyFill="1" applyBorder="1">
      <alignment vertical="center"/>
    </xf>
    <xf numFmtId="0" fontId="0" fillId="0" borderId="0" xfId="0" applyAlignment="1">
      <alignment horizontal="right"/>
    </xf>
    <xf numFmtId="0" fontId="5" fillId="2" borderId="0" xfId="0" applyFont="1" applyFill="1" applyAlignment="1">
      <alignment horizontal="right" vertical="center"/>
    </xf>
    <xf numFmtId="0" fontId="5" fillId="2" borderId="0" xfId="0" applyFont="1" applyFill="1" applyAlignment="1">
      <alignment horizontal="center" textRotation="255"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6" fillId="6" borderId="1" xfId="0" applyFont="1" applyFill="1" applyBorder="1" applyAlignment="1">
      <alignment horizontal="center" vertical="center" wrapText="1"/>
    </xf>
    <xf numFmtId="0" fontId="8" fillId="0" borderId="1" xfId="0" applyFont="1" applyBorder="1" applyAlignment="1">
      <alignment horizontal="left" vertical="top" wrapText="1"/>
    </xf>
    <xf numFmtId="0" fontId="14" fillId="0" borderId="1"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178" fontId="5" fillId="3" borderId="4" xfId="0" applyNumberFormat="1" applyFont="1" applyFill="1" applyBorder="1" applyAlignment="1">
      <alignment horizontal="right" vertical="center" wrapText="1"/>
    </xf>
    <xf numFmtId="178" fontId="5" fillId="3" borderId="5" xfId="0" applyNumberFormat="1" applyFont="1" applyFill="1" applyBorder="1" applyAlignment="1">
      <alignment horizontal="right" vertical="center" wrapText="1"/>
    </xf>
    <xf numFmtId="178" fontId="5" fillId="3" borderId="6" xfId="0" applyNumberFormat="1" applyFont="1" applyFill="1" applyBorder="1" applyAlignment="1">
      <alignment horizontal="right" vertical="center" wrapText="1"/>
    </xf>
    <xf numFmtId="40" fontId="5" fillId="3" borderId="4" xfId="2" applyNumberFormat="1" applyFont="1" applyFill="1" applyBorder="1" applyAlignment="1">
      <alignment horizontal="right" vertical="center" wrapText="1"/>
    </xf>
    <xf numFmtId="40" fontId="5" fillId="3" borderId="5" xfId="2" applyNumberFormat="1" applyFont="1" applyFill="1" applyBorder="1" applyAlignment="1">
      <alignment horizontal="right" vertical="center" wrapText="1"/>
    </xf>
    <xf numFmtId="40" fontId="5" fillId="3" borderId="6" xfId="2" applyNumberFormat="1" applyFont="1" applyFill="1" applyBorder="1" applyAlignment="1">
      <alignment horizontal="right" vertical="center" wrapText="1"/>
    </xf>
    <xf numFmtId="176" fontId="11" fillId="3" borderId="4" xfId="1" applyNumberFormat="1" applyFont="1" applyFill="1" applyBorder="1" applyAlignment="1">
      <alignment horizontal="right" vertical="center" wrapText="1"/>
    </xf>
    <xf numFmtId="176" fontId="11" fillId="3" borderId="5" xfId="1" applyNumberFormat="1" applyFont="1" applyFill="1" applyBorder="1" applyAlignment="1">
      <alignment horizontal="right" vertical="center" wrapText="1"/>
    </xf>
    <xf numFmtId="176" fontId="11" fillId="3" borderId="6" xfId="1" applyNumberFormat="1" applyFont="1" applyFill="1" applyBorder="1" applyAlignment="1">
      <alignment horizontal="right" vertical="center" wrapText="1"/>
    </xf>
    <xf numFmtId="0" fontId="24" fillId="6" borderId="12"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cellXfs>
  <cellStyles count="5">
    <cellStyle name="パーセント" xfId="1" builtinId="5"/>
    <cellStyle name="ハイパーリンク" xfId="4" builtinId="8"/>
    <cellStyle name="桁区切り" xfId="2" builtinId="6"/>
    <cellStyle name="標準" xfId="0" builtinId="0"/>
    <cellStyle name="標準_バイオ比率計算(全工場2）" xfId="3" xr:uid="{861A03C7-D113-4083-A655-E4C6D87194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19</xdr:row>
      <xdr:rowOff>0</xdr:rowOff>
    </xdr:from>
    <xdr:to>
      <xdr:col>3</xdr:col>
      <xdr:colOff>761191</xdr:colOff>
      <xdr:row>36</xdr:row>
      <xdr:rowOff>618</xdr:rowOff>
    </xdr:to>
    <xdr:pic>
      <xdr:nvPicPr>
        <xdr:cNvPr id="23" name="図 22">
          <a:extLst>
            <a:ext uri="{FF2B5EF4-FFF2-40B4-BE49-F238E27FC236}">
              <a16:creationId xmlns:a16="http://schemas.microsoft.com/office/drawing/2014/main" id="{81A75F3B-D0D9-4AAE-BDE2-F452D4CBD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456" y="6312478"/>
          <a:ext cx="5367826" cy="3827317"/>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779319</xdr:colOff>
      <xdr:row>18</xdr:row>
      <xdr:rowOff>216476</xdr:rowOff>
    </xdr:from>
    <xdr:to>
      <xdr:col>7</xdr:col>
      <xdr:colOff>316686</xdr:colOff>
      <xdr:row>35</xdr:row>
      <xdr:rowOff>216476</xdr:rowOff>
    </xdr:to>
    <xdr:pic>
      <xdr:nvPicPr>
        <xdr:cNvPr id="24" name="図 23">
          <a:extLst>
            <a:ext uri="{FF2B5EF4-FFF2-40B4-BE49-F238E27FC236}">
              <a16:creationId xmlns:a16="http://schemas.microsoft.com/office/drawing/2014/main" id="{D97C62E1-F256-4D5B-806E-62FA068D1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8410" y="6303818"/>
          <a:ext cx="5321640" cy="3827318"/>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335975</xdr:colOff>
      <xdr:row>18</xdr:row>
      <xdr:rowOff>217344</xdr:rowOff>
    </xdr:from>
    <xdr:to>
      <xdr:col>13</xdr:col>
      <xdr:colOff>236693</xdr:colOff>
      <xdr:row>36</xdr:row>
      <xdr:rowOff>0</xdr:rowOff>
    </xdr:to>
    <xdr:pic>
      <xdr:nvPicPr>
        <xdr:cNvPr id="25" name="図 24">
          <a:extLst>
            <a:ext uri="{FF2B5EF4-FFF2-40B4-BE49-F238E27FC236}">
              <a16:creationId xmlns:a16="http://schemas.microsoft.com/office/drawing/2014/main" id="{BDB73886-E682-4341-A6AF-6AC500E678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69339" y="6304686"/>
          <a:ext cx="5234718" cy="3835110"/>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xdr:colOff>
      <xdr:row>7</xdr:row>
      <xdr:rowOff>47627</xdr:rowOff>
    </xdr:from>
    <xdr:to>
      <xdr:col>5</xdr:col>
      <xdr:colOff>371475</xdr:colOff>
      <xdr:row>8</xdr:row>
      <xdr:rowOff>47626</xdr:rowOff>
    </xdr:to>
    <xdr:sp macro="" textlink="">
      <xdr:nvSpPr>
        <xdr:cNvPr id="26" name="正方形/長方形 25">
          <a:extLst>
            <a:ext uri="{FF2B5EF4-FFF2-40B4-BE49-F238E27FC236}">
              <a16:creationId xmlns:a16="http://schemas.microsoft.com/office/drawing/2014/main" id="{11F70DBB-3D9D-48CD-B8CE-D7DB0BD2C5CE}"/>
            </a:ext>
          </a:extLst>
        </xdr:cNvPr>
        <xdr:cNvSpPr/>
      </xdr:nvSpPr>
      <xdr:spPr>
        <a:xfrm>
          <a:off x="7953375" y="1257302"/>
          <a:ext cx="333375" cy="2952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Hl</a:t>
          </a:r>
          <a:endParaRPr kumimoji="1" lang="ja-JP" altLang="en-US" sz="1100"/>
        </a:p>
      </xdr:txBody>
    </xdr:sp>
    <xdr:clientData/>
  </xdr:twoCellAnchor>
  <xdr:twoCellAnchor>
    <xdr:from>
      <xdr:col>6</xdr:col>
      <xdr:colOff>47625</xdr:colOff>
      <xdr:row>11</xdr:row>
      <xdr:rowOff>13607</xdr:rowOff>
    </xdr:from>
    <xdr:to>
      <xdr:col>6</xdr:col>
      <xdr:colOff>609600</xdr:colOff>
      <xdr:row>11</xdr:row>
      <xdr:rowOff>346981</xdr:rowOff>
    </xdr:to>
    <xdr:sp macro="" textlink="">
      <xdr:nvSpPr>
        <xdr:cNvPr id="27" name="正方形/長方形 26">
          <a:extLst>
            <a:ext uri="{FF2B5EF4-FFF2-40B4-BE49-F238E27FC236}">
              <a16:creationId xmlns:a16="http://schemas.microsoft.com/office/drawing/2014/main" id="{E7EB0C76-EEDB-45EF-B7F5-C13A04AE61EC}"/>
            </a:ext>
          </a:extLst>
        </xdr:cNvPr>
        <xdr:cNvSpPr/>
      </xdr:nvSpPr>
      <xdr:spPr>
        <a:xfrm>
          <a:off x="9293679" y="3483428"/>
          <a:ext cx="561975" cy="3333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Hl-Hb</a:t>
          </a:r>
          <a:endParaRPr kumimoji="1" lang="ja-JP" altLang="en-US" sz="1100"/>
        </a:p>
      </xdr:txBody>
    </xdr:sp>
    <xdr:clientData/>
  </xdr:twoCellAnchor>
  <xdr:twoCellAnchor>
    <xdr:from>
      <xdr:col>7</xdr:col>
      <xdr:colOff>57149</xdr:colOff>
      <xdr:row>7</xdr:row>
      <xdr:rowOff>57150</xdr:rowOff>
    </xdr:from>
    <xdr:to>
      <xdr:col>7</xdr:col>
      <xdr:colOff>2038350</xdr:colOff>
      <xdr:row>8</xdr:row>
      <xdr:rowOff>57150</xdr:rowOff>
    </xdr:to>
    <xdr:sp macro="" textlink="">
      <xdr:nvSpPr>
        <xdr:cNvPr id="28" name="正方形/長方形 27">
          <a:extLst>
            <a:ext uri="{FF2B5EF4-FFF2-40B4-BE49-F238E27FC236}">
              <a16:creationId xmlns:a16="http://schemas.microsoft.com/office/drawing/2014/main" id="{FDF64BC9-7993-472C-A80E-4F4AEDA9D192}"/>
            </a:ext>
          </a:extLst>
        </xdr:cNvPr>
        <xdr:cNvSpPr/>
      </xdr:nvSpPr>
      <xdr:spPr>
        <a:xfrm>
          <a:off x="10687049" y="1266825"/>
          <a:ext cx="1981201" cy="295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Hb/</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7</xdr:col>
      <xdr:colOff>38099</xdr:colOff>
      <xdr:row>12</xdr:row>
      <xdr:rowOff>20409</xdr:rowOff>
    </xdr:from>
    <xdr:to>
      <xdr:col>7</xdr:col>
      <xdr:colOff>1990725</xdr:colOff>
      <xdr:row>12</xdr:row>
      <xdr:rowOff>258534</xdr:rowOff>
    </xdr:to>
    <xdr:sp macro="" textlink="">
      <xdr:nvSpPr>
        <xdr:cNvPr id="29" name="正方形/長方形 28">
          <a:extLst>
            <a:ext uri="{FF2B5EF4-FFF2-40B4-BE49-F238E27FC236}">
              <a16:creationId xmlns:a16="http://schemas.microsoft.com/office/drawing/2014/main" id="{74D7D6E2-907A-4E18-86D5-8EB3A5FE6DEB}"/>
            </a:ext>
          </a:extLst>
        </xdr:cNvPr>
        <xdr:cNvSpPr/>
      </xdr:nvSpPr>
      <xdr:spPr>
        <a:xfrm>
          <a:off x="10665278" y="4231820"/>
          <a:ext cx="1952626"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Hf×f</a:t>
          </a:r>
          <a:r>
            <a:rPr kumimoji="1" lang="ja-JP" altLang="en-US" sz="1100"/>
            <a:t>　</a:t>
          </a:r>
          <a:r>
            <a:rPr kumimoji="1" lang="en-US" altLang="ja-JP" sz="1100"/>
            <a:t>/</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6</xdr:col>
      <xdr:colOff>47624</xdr:colOff>
      <xdr:row>7</xdr:row>
      <xdr:rowOff>47627</xdr:rowOff>
    </xdr:from>
    <xdr:to>
      <xdr:col>6</xdr:col>
      <xdr:colOff>609599</xdr:colOff>
      <xdr:row>8</xdr:row>
      <xdr:rowOff>47626</xdr:rowOff>
    </xdr:to>
    <xdr:sp macro="" textlink="">
      <xdr:nvSpPr>
        <xdr:cNvPr id="30" name="正方形/長方形 29">
          <a:extLst>
            <a:ext uri="{FF2B5EF4-FFF2-40B4-BE49-F238E27FC236}">
              <a16:creationId xmlns:a16="http://schemas.microsoft.com/office/drawing/2014/main" id="{307DD143-FB20-4B0C-8C08-90E19A424C29}"/>
            </a:ext>
          </a:extLst>
        </xdr:cNvPr>
        <xdr:cNvSpPr/>
      </xdr:nvSpPr>
      <xdr:spPr>
        <a:xfrm>
          <a:off x="9296399" y="1257302"/>
          <a:ext cx="561975" cy="2952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Hb</a:t>
          </a:r>
          <a:endParaRPr kumimoji="1" lang="ja-JP" altLang="en-US" sz="1100"/>
        </a:p>
      </xdr:txBody>
    </xdr:sp>
    <xdr:clientData/>
  </xdr:twoCellAnchor>
  <xdr:twoCellAnchor>
    <xdr:from>
      <xdr:col>6</xdr:col>
      <xdr:colOff>47625</xdr:colOff>
      <xdr:row>12</xdr:row>
      <xdr:rowOff>32656</xdr:rowOff>
    </xdr:from>
    <xdr:to>
      <xdr:col>6</xdr:col>
      <xdr:colOff>609600</xdr:colOff>
      <xdr:row>12</xdr:row>
      <xdr:rowOff>299355</xdr:rowOff>
    </xdr:to>
    <xdr:sp macro="" textlink="">
      <xdr:nvSpPr>
        <xdr:cNvPr id="31" name="正方形/長方形 30">
          <a:extLst>
            <a:ext uri="{FF2B5EF4-FFF2-40B4-BE49-F238E27FC236}">
              <a16:creationId xmlns:a16="http://schemas.microsoft.com/office/drawing/2014/main" id="{FC0F290B-0FC9-4EDA-A5E0-FB39EA9F1472}"/>
            </a:ext>
          </a:extLst>
        </xdr:cNvPr>
        <xdr:cNvSpPr/>
      </xdr:nvSpPr>
      <xdr:spPr>
        <a:xfrm>
          <a:off x="9293679" y="4244067"/>
          <a:ext cx="5619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Hf×f</a:t>
          </a:r>
          <a:endParaRPr kumimoji="1" lang="ja-JP" altLang="en-US" sz="1100"/>
        </a:p>
      </xdr:txBody>
    </xdr:sp>
    <xdr:clientData/>
  </xdr:twoCellAnchor>
  <xdr:twoCellAnchor>
    <xdr:from>
      <xdr:col>7</xdr:col>
      <xdr:colOff>47624</xdr:colOff>
      <xdr:row>11</xdr:row>
      <xdr:rowOff>12245</xdr:rowOff>
    </xdr:from>
    <xdr:to>
      <xdr:col>7</xdr:col>
      <xdr:colOff>2019300</xdr:colOff>
      <xdr:row>11</xdr:row>
      <xdr:rowOff>250370</xdr:rowOff>
    </xdr:to>
    <xdr:sp macro="" textlink="">
      <xdr:nvSpPr>
        <xdr:cNvPr id="32" name="正方形/長方形 31">
          <a:extLst>
            <a:ext uri="{FF2B5EF4-FFF2-40B4-BE49-F238E27FC236}">
              <a16:creationId xmlns:a16="http://schemas.microsoft.com/office/drawing/2014/main" id="{CA8CE53E-2599-401F-B091-32536BC60310}"/>
            </a:ext>
          </a:extLst>
        </xdr:cNvPr>
        <xdr:cNvSpPr/>
      </xdr:nvSpPr>
      <xdr:spPr>
        <a:xfrm>
          <a:off x="10674803" y="3482066"/>
          <a:ext cx="1971676"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Hl</a:t>
          </a:r>
          <a:r>
            <a:rPr kumimoji="1" lang="ja-JP" altLang="en-US" sz="1100" baseline="0"/>
            <a:t> </a:t>
          </a:r>
          <a:r>
            <a:rPr kumimoji="1" lang="en-US" altLang="ja-JP" sz="1100"/>
            <a:t>-  Hb</a:t>
          </a:r>
          <a:r>
            <a:rPr kumimoji="1" lang="ja-JP" altLang="en-US" sz="1100"/>
            <a:t>）</a:t>
          </a:r>
          <a:r>
            <a:rPr kumimoji="1" lang="en-US" altLang="ja-JP" sz="1100"/>
            <a:t>/</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8</xdr:col>
      <xdr:colOff>51708</xdr:colOff>
      <xdr:row>11</xdr:row>
      <xdr:rowOff>244929</xdr:rowOff>
    </xdr:from>
    <xdr:to>
      <xdr:col>8</xdr:col>
      <xdr:colOff>292554</xdr:colOff>
      <xdr:row>11</xdr:row>
      <xdr:rowOff>606879</xdr:rowOff>
    </xdr:to>
    <xdr:sp macro="" textlink="">
      <xdr:nvSpPr>
        <xdr:cNvPr id="34" name="矢印: 右 33">
          <a:extLst>
            <a:ext uri="{FF2B5EF4-FFF2-40B4-BE49-F238E27FC236}">
              <a16:creationId xmlns:a16="http://schemas.microsoft.com/office/drawing/2014/main" id="{BF341ED8-129B-4BE5-B1B5-2F3F07F6387A}"/>
            </a:ext>
          </a:extLst>
        </xdr:cNvPr>
        <xdr:cNvSpPr/>
      </xdr:nvSpPr>
      <xdr:spPr>
        <a:xfrm>
          <a:off x="12767584" y="3714750"/>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14</xdr:row>
      <xdr:rowOff>104776</xdr:rowOff>
    </xdr:from>
    <xdr:to>
      <xdr:col>1</xdr:col>
      <xdr:colOff>2085975</xdr:colOff>
      <xdr:row>14</xdr:row>
      <xdr:rowOff>371475</xdr:rowOff>
    </xdr:to>
    <xdr:sp macro="" textlink="">
      <xdr:nvSpPr>
        <xdr:cNvPr id="36" name="正方形/長方形 35">
          <a:extLst>
            <a:ext uri="{FF2B5EF4-FFF2-40B4-BE49-F238E27FC236}">
              <a16:creationId xmlns:a16="http://schemas.microsoft.com/office/drawing/2014/main" id="{4A2F5452-194D-4BA1-99DB-0EC7A9EC8E22}"/>
            </a:ext>
          </a:extLst>
        </xdr:cNvPr>
        <xdr:cNvSpPr/>
      </xdr:nvSpPr>
      <xdr:spPr>
        <a:xfrm>
          <a:off x="1990725" y="4524376"/>
          <a:ext cx="3333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ｗ</a:t>
          </a:r>
        </a:p>
      </xdr:txBody>
    </xdr:sp>
    <xdr:clientData/>
  </xdr:twoCellAnchor>
  <xdr:twoCellAnchor>
    <xdr:from>
      <xdr:col>1</xdr:col>
      <xdr:colOff>1771650</xdr:colOff>
      <xdr:row>15</xdr:row>
      <xdr:rowOff>114301</xdr:rowOff>
    </xdr:from>
    <xdr:to>
      <xdr:col>1</xdr:col>
      <xdr:colOff>2105025</xdr:colOff>
      <xdr:row>15</xdr:row>
      <xdr:rowOff>381000</xdr:rowOff>
    </xdr:to>
    <xdr:sp macro="" textlink="">
      <xdr:nvSpPr>
        <xdr:cNvPr id="37" name="正方形/長方形 36">
          <a:extLst>
            <a:ext uri="{FF2B5EF4-FFF2-40B4-BE49-F238E27FC236}">
              <a16:creationId xmlns:a16="http://schemas.microsoft.com/office/drawing/2014/main" id="{3C05A70A-59B6-46B8-8DA4-508B31A723B5}"/>
            </a:ext>
          </a:extLst>
        </xdr:cNvPr>
        <xdr:cNvSpPr/>
      </xdr:nvSpPr>
      <xdr:spPr>
        <a:xfrm>
          <a:off x="2009775" y="5019676"/>
          <a:ext cx="3333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f</a:t>
          </a:r>
          <a:endParaRPr kumimoji="1" lang="ja-JP" altLang="en-US" sz="1100"/>
        </a:p>
      </xdr:txBody>
    </xdr:sp>
    <xdr:clientData/>
  </xdr:twoCellAnchor>
  <xdr:twoCellAnchor>
    <xdr:from>
      <xdr:col>2</xdr:col>
      <xdr:colOff>114300</xdr:colOff>
      <xdr:row>12</xdr:row>
      <xdr:rowOff>114301</xdr:rowOff>
    </xdr:from>
    <xdr:to>
      <xdr:col>2</xdr:col>
      <xdr:colOff>447675</xdr:colOff>
      <xdr:row>12</xdr:row>
      <xdr:rowOff>381000</xdr:rowOff>
    </xdr:to>
    <xdr:sp macro="" textlink="">
      <xdr:nvSpPr>
        <xdr:cNvPr id="38" name="正方形/長方形 37">
          <a:extLst>
            <a:ext uri="{FF2B5EF4-FFF2-40B4-BE49-F238E27FC236}">
              <a16:creationId xmlns:a16="http://schemas.microsoft.com/office/drawing/2014/main" id="{87CD46B0-466D-448D-99B3-2A687D4F4373}"/>
            </a:ext>
          </a:extLst>
        </xdr:cNvPr>
        <xdr:cNvSpPr/>
      </xdr:nvSpPr>
      <xdr:spPr>
        <a:xfrm>
          <a:off x="3305175" y="3457576"/>
          <a:ext cx="3333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Hf</a:t>
          </a:r>
          <a:endParaRPr kumimoji="1" lang="ja-JP" altLang="en-US" sz="1100"/>
        </a:p>
      </xdr:txBody>
    </xdr:sp>
    <xdr:clientData/>
  </xdr:twoCellAnchor>
  <xdr:twoCellAnchor>
    <xdr:from>
      <xdr:col>3</xdr:col>
      <xdr:colOff>66675</xdr:colOff>
      <xdr:row>7</xdr:row>
      <xdr:rowOff>2</xdr:rowOff>
    </xdr:from>
    <xdr:to>
      <xdr:col>3</xdr:col>
      <xdr:colOff>542925</xdr:colOff>
      <xdr:row>7</xdr:row>
      <xdr:rowOff>257175</xdr:rowOff>
    </xdr:to>
    <xdr:sp macro="" textlink="">
      <xdr:nvSpPr>
        <xdr:cNvPr id="39" name="正方形/長方形 38">
          <a:extLst>
            <a:ext uri="{FF2B5EF4-FFF2-40B4-BE49-F238E27FC236}">
              <a16:creationId xmlns:a16="http://schemas.microsoft.com/office/drawing/2014/main" id="{97E09464-A73B-486D-A4C3-D06755569D66}"/>
            </a:ext>
          </a:extLst>
        </xdr:cNvPr>
        <xdr:cNvSpPr/>
      </xdr:nvSpPr>
      <xdr:spPr>
        <a:xfrm>
          <a:off x="4914900" y="120967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χpa</a:t>
          </a:r>
          <a:endParaRPr kumimoji="1" lang="ja-JP" altLang="en-US" sz="1100"/>
        </a:p>
      </xdr:txBody>
    </xdr:sp>
    <xdr:clientData/>
  </xdr:twoCellAnchor>
  <xdr:twoCellAnchor>
    <xdr:from>
      <xdr:col>3</xdr:col>
      <xdr:colOff>66675</xdr:colOff>
      <xdr:row>8</xdr:row>
      <xdr:rowOff>9527</xdr:rowOff>
    </xdr:from>
    <xdr:to>
      <xdr:col>3</xdr:col>
      <xdr:colOff>542925</xdr:colOff>
      <xdr:row>8</xdr:row>
      <xdr:rowOff>266700</xdr:rowOff>
    </xdr:to>
    <xdr:sp macro="" textlink="">
      <xdr:nvSpPr>
        <xdr:cNvPr id="40" name="正方形/長方形 39">
          <a:extLst>
            <a:ext uri="{FF2B5EF4-FFF2-40B4-BE49-F238E27FC236}">
              <a16:creationId xmlns:a16="http://schemas.microsoft.com/office/drawing/2014/main" id="{E7A28728-2DDE-4489-8CD2-4CFBDCF291D0}"/>
            </a:ext>
          </a:extLst>
        </xdr:cNvPr>
        <xdr:cNvSpPr/>
      </xdr:nvSpPr>
      <xdr:spPr>
        <a:xfrm>
          <a:off x="4914900" y="151447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χga</a:t>
          </a:r>
          <a:endParaRPr kumimoji="1" lang="ja-JP" altLang="en-US" sz="1100"/>
        </a:p>
      </xdr:txBody>
    </xdr:sp>
    <xdr:clientData/>
  </xdr:twoCellAnchor>
  <xdr:twoCellAnchor>
    <xdr:from>
      <xdr:col>3</xdr:col>
      <xdr:colOff>66675</xdr:colOff>
      <xdr:row>9</xdr:row>
      <xdr:rowOff>19052</xdr:rowOff>
    </xdr:from>
    <xdr:to>
      <xdr:col>3</xdr:col>
      <xdr:colOff>542925</xdr:colOff>
      <xdr:row>9</xdr:row>
      <xdr:rowOff>276225</xdr:rowOff>
    </xdr:to>
    <xdr:sp macro="" textlink="">
      <xdr:nvSpPr>
        <xdr:cNvPr id="41" name="正方形/長方形 40">
          <a:extLst>
            <a:ext uri="{FF2B5EF4-FFF2-40B4-BE49-F238E27FC236}">
              <a16:creationId xmlns:a16="http://schemas.microsoft.com/office/drawing/2014/main" id="{0FD7E5AE-2A77-4A0C-8D1B-85A9D4E53FF5}"/>
            </a:ext>
          </a:extLst>
        </xdr:cNvPr>
        <xdr:cNvSpPr/>
      </xdr:nvSpPr>
      <xdr:spPr>
        <a:xfrm>
          <a:off x="4914900" y="181927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χwo</a:t>
          </a:r>
          <a:endParaRPr kumimoji="1" lang="ja-JP" altLang="en-US" sz="1100"/>
        </a:p>
      </xdr:txBody>
    </xdr:sp>
    <xdr:clientData/>
  </xdr:twoCellAnchor>
  <xdr:twoCellAnchor>
    <xdr:from>
      <xdr:col>3</xdr:col>
      <xdr:colOff>66675</xdr:colOff>
      <xdr:row>10</xdr:row>
      <xdr:rowOff>28577</xdr:rowOff>
    </xdr:from>
    <xdr:to>
      <xdr:col>3</xdr:col>
      <xdr:colOff>542925</xdr:colOff>
      <xdr:row>10</xdr:row>
      <xdr:rowOff>285750</xdr:rowOff>
    </xdr:to>
    <xdr:sp macro="" textlink="">
      <xdr:nvSpPr>
        <xdr:cNvPr id="42" name="正方形/長方形 41">
          <a:extLst>
            <a:ext uri="{FF2B5EF4-FFF2-40B4-BE49-F238E27FC236}">
              <a16:creationId xmlns:a16="http://schemas.microsoft.com/office/drawing/2014/main" id="{0D02F3D2-6D16-4047-9CAB-C362DFD4A1D4}"/>
            </a:ext>
          </a:extLst>
        </xdr:cNvPr>
        <xdr:cNvSpPr/>
      </xdr:nvSpPr>
      <xdr:spPr>
        <a:xfrm>
          <a:off x="4914900" y="212407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χcl</a:t>
          </a:r>
          <a:endParaRPr kumimoji="1" lang="ja-JP" altLang="en-US" sz="1100"/>
        </a:p>
      </xdr:txBody>
    </xdr:sp>
    <xdr:clientData/>
  </xdr:twoCellAnchor>
  <xdr:twoCellAnchor>
    <xdr:from>
      <xdr:col>3</xdr:col>
      <xdr:colOff>76200</xdr:colOff>
      <xdr:row>11</xdr:row>
      <xdr:rowOff>257177</xdr:rowOff>
    </xdr:from>
    <xdr:to>
      <xdr:col>3</xdr:col>
      <xdr:colOff>514350</xdr:colOff>
      <xdr:row>11</xdr:row>
      <xdr:rowOff>447675</xdr:rowOff>
    </xdr:to>
    <xdr:sp macro="" textlink="">
      <xdr:nvSpPr>
        <xdr:cNvPr id="43" name="正方形/長方形 42">
          <a:extLst>
            <a:ext uri="{FF2B5EF4-FFF2-40B4-BE49-F238E27FC236}">
              <a16:creationId xmlns:a16="http://schemas.microsoft.com/office/drawing/2014/main" id="{E42535AE-7791-416B-9435-3622F20C10B7}"/>
            </a:ext>
          </a:extLst>
        </xdr:cNvPr>
        <xdr:cNvSpPr/>
      </xdr:nvSpPr>
      <xdr:spPr>
        <a:xfrm>
          <a:off x="4927147" y="3726998"/>
          <a:ext cx="438150" cy="1904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χpl</a:t>
          </a:r>
          <a:endParaRPr kumimoji="1" lang="ja-JP" altLang="en-US" sz="1100"/>
        </a:p>
      </xdr:txBody>
    </xdr:sp>
    <xdr:clientData/>
  </xdr:twoCellAnchor>
  <xdr:twoCellAnchor>
    <xdr:from>
      <xdr:col>8</xdr:col>
      <xdr:colOff>51708</xdr:colOff>
      <xdr:row>12</xdr:row>
      <xdr:rowOff>278946</xdr:rowOff>
    </xdr:from>
    <xdr:to>
      <xdr:col>8</xdr:col>
      <xdr:colOff>292554</xdr:colOff>
      <xdr:row>12</xdr:row>
      <xdr:rowOff>640896</xdr:rowOff>
    </xdr:to>
    <xdr:sp macro="" textlink="">
      <xdr:nvSpPr>
        <xdr:cNvPr id="22" name="矢印: 右 21">
          <a:extLst>
            <a:ext uri="{FF2B5EF4-FFF2-40B4-BE49-F238E27FC236}">
              <a16:creationId xmlns:a16="http://schemas.microsoft.com/office/drawing/2014/main" id="{389E3891-D4D0-440B-AD13-E6062C8BA9F6}"/>
            </a:ext>
          </a:extLst>
        </xdr:cNvPr>
        <xdr:cNvSpPr/>
      </xdr:nvSpPr>
      <xdr:spPr>
        <a:xfrm>
          <a:off x="12767584" y="4490357"/>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44904</xdr:colOff>
      <xdr:row>8</xdr:row>
      <xdr:rowOff>156482</xdr:rowOff>
    </xdr:from>
    <xdr:to>
      <xdr:col>12</xdr:col>
      <xdr:colOff>285750</xdr:colOff>
      <xdr:row>9</xdr:row>
      <xdr:rowOff>185058</xdr:rowOff>
    </xdr:to>
    <xdr:sp macro="" textlink="">
      <xdr:nvSpPr>
        <xdr:cNvPr id="46" name="矢印: 右 45">
          <a:extLst>
            <a:ext uri="{FF2B5EF4-FFF2-40B4-BE49-F238E27FC236}">
              <a16:creationId xmlns:a16="http://schemas.microsoft.com/office/drawing/2014/main" id="{F077A207-CBB2-4737-BAE1-8DE78AC003B0}"/>
            </a:ext>
          </a:extLst>
        </xdr:cNvPr>
        <xdr:cNvSpPr/>
      </xdr:nvSpPr>
      <xdr:spPr>
        <a:xfrm>
          <a:off x="15686315" y="2626179"/>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44904</xdr:colOff>
      <xdr:row>12</xdr:row>
      <xdr:rowOff>278946</xdr:rowOff>
    </xdr:from>
    <xdr:to>
      <xdr:col>12</xdr:col>
      <xdr:colOff>285750</xdr:colOff>
      <xdr:row>12</xdr:row>
      <xdr:rowOff>640896</xdr:rowOff>
    </xdr:to>
    <xdr:sp macro="" textlink="">
      <xdr:nvSpPr>
        <xdr:cNvPr id="47" name="矢印: 右 46">
          <a:extLst>
            <a:ext uri="{FF2B5EF4-FFF2-40B4-BE49-F238E27FC236}">
              <a16:creationId xmlns:a16="http://schemas.microsoft.com/office/drawing/2014/main" id="{FA1D5315-354F-49C4-A440-050D5D272BC3}"/>
            </a:ext>
          </a:extLst>
        </xdr:cNvPr>
        <xdr:cNvSpPr/>
      </xdr:nvSpPr>
      <xdr:spPr>
        <a:xfrm>
          <a:off x="15686315" y="4490357"/>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51707</xdr:colOff>
      <xdr:row>8</xdr:row>
      <xdr:rowOff>156482</xdr:rowOff>
    </xdr:from>
    <xdr:to>
      <xdr:col>8</xdr:col>
      <xdr:colOff>292553</xdr:colOff>
      <xdr:row>9</xdr:row>
      <xdr:rowOff>185058</xdr:rowOff>
    </xdr:to>
    <xdr:sp macro="" textlink="">
      <xdr:nvSpPr>
        <xdr:cNvPr id="48" name="矢印: 右 47">
          <a:extLst>
            <a:ext uri="{FF2B5EF4-FFF2-40B4-BE49-F238E27FC236}">
              <a16:creationId xmlns:a16="http://schemas.microsoft.com/office/drawing/2014/main" id="{574F6365-2131-4FBC-B2BE-B19BA8C4DF94}"/>
            </a:ext>
          </a:extLst>
        </xdr:cNvPr>
        <xdr:cNvSpPr/>
      </xdr:nvSpPr>
      <xdr:spPr>
        <a:xfrm>
          <a:off x="12767583" y="2626179"/>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115455</xdr:colOff>
      <xdr:row>21</xdr:row>
      <xdr:rowOff>161636</xdr:rowOff>
    </xdr:from>
    <xdr:to>
      <xdr:col>4</xdr:col>
      <xdr:colOff>567721</xdr:colOff>
      <xdr:row>38</xdr:row>
      <xdr:rowOff>63948</xdr:rowOff>
    </xdr:to>
    <xdr:pic>
      <xdr:nvPicPr>
        <xdr:cNvPr id="2" name="図 1">
          <a:extLst>
            <a:ext uri="{FF2B5EF4-FFF2-40B4-BE49-F238E27FC236}">
              <a16:creationId xmlns:a16="http://schemas.microsoft.com/office/drawing/2014/main" id="{8CEE6254-3917-4945-866B-71BA4310B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455" y="7342909"/>
          <a:ext cx="5566902" cy="3917413"/>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710047</xdr:colOff>
      <xdr:row>21</xdr:row>
      <xdr:rowOff>181840</xdr:rowOff>
    </xdr:from>
    <xdr:to>
      <xdr:col>10</xdr:col>
      <xdr:colOff>159503</xdr:colOff>
      <xdr:row>38</xdr:row>
      <xdr:rowOff>79493</xdr:rowOff>
    </xdr:to>
    <xdr:pic>
      <xdr:nvPicPr>
        <xdr:cNvPr id="3" name="図 2">
          <a:extLst>
            <a:ext uri="{FF2B5EF4-FFF2-40B4-BE49-F238E27FC236}">
              <a16:creationId xmlns:a16="http://schemas.microsoft.com/office/drawing/2014/main" id="{7092472D-10D9-486F-A606-6634654CCF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4683" y="7363113"/>
          <a:ext cx="5522365" cy="3912754"/>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370611</xdr:colOff>
      <xdr:row>21</xdr:row>
      <xdr:rowOff>124980</xdr:rowOff>
    </xdr:from>
    <xdr:to>
      <xdr:col>15</xdr:col>
      <xdr:colOff>2780321</xdr:colOff>
      <xdr:row>38</xdr:row>
      <xdr:rowOff>33889</xdr:rowOff>
    </xdr:to>
    <xdr:pic>
      <xdr:nvPicPr>
        <xdr:cNvPr id="4" name="図 3">
          <a:extLst>
            <a:ext uri="{FF2B5EF4-FFF2-40B4-BE49-F238E27FC236}">
              <a16:creationId xmlns:a16="http://schemas.microsoft.com/office/drawing/2014/main" id="{6238BAA6-6C7D-4B50-870B-8B41F1BAAC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58156" y="7306253"/>
          <a:ext cx="5423074" cy="3924010"/>
        </a:xfrm>
        <a:prstGeom prst="rect">
          <a:avLst/>
        </a:prstGeom>
        <a:noFill/>
        <a:ln>
          <a:solidFill>
            <a:schemeClr val="bg1">
              <a:lumMod val="65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xdr:colOff>
      <xdr:row>7</xdr:row>
      <xdr:rowOff>47627</xdr:rowOff>
    </xdr:from>
    <xdr:to>
      <xdr:col>5</xdr:col>
      <xdr:colOff>371475</xdr:colOff>
      <xdr:row>8</xdr:row>
      <xdr:rowOff>47626</xdr:rowOff>
    </xdr:to>
    <xdr:sp macro="" textlink="">
      <xdr:nvSpPr>
        <xdr:cNvPr id="5" name="正方形/長方形 4">
          <a:extLst>
            <a:ext uri="{FF2B5EF4-FFF2-40B4-BE49-F238E27FC236}">
              <a16:creationId xmlns:a16="http://schemas.microsoft.com/office/drawing/2014/main" id="{9A74C679-86C4-4601-A63F-EADA271C2FAD}"/>
            </a:ext>
          </a:extLst>
        </xdr:cNvPr>
        <xdr:cNvSpPr/>
      </xdr:nvSpPr>
      <xdr:spPr>
        <a:xfrm>
          <a:off x="7931150" y="1952627"/>
          <a:ext cx="333375" cy="330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Hl</a:t>
          </a:r>
          <a:endParaRPr kumimoji="1" lang="ja-JP" altLang="en-US" sz="1100"/>
        </a:p>
      </xdr:txBody>
    </xdr:sp>
    <xdr:clientData/>
  </xdr:twoCellAnchor>
  <xdr:twoCellAnchor>
    <xdr:from>
      <xdr:col>6</xdr:col>
      <xdr:colOff>47625</xdr:colOff>
      <xdr:row>12</xdr:row>
      <xdr:rowOff>13607</xdr:rowOff>
    </xdr:from>
    <xdr:to>
      <xdr:col>6</xdr:col>
      <xdr:colOff>609600</xdr:colOff>
      <xdr:row>12</xdr:row>
      <xdr:rowOff>263071</xdr:rowOff>
    </xdr:to>
    <xdr:sp macro="" textlink="">
      <xdr:nvSpPr>
        <xdr:cNvPr id="6" name="正方形/長方形 5">
          <a:extLst>
            <a:ext uri="{FF2B5EF4-FFF2-40B4-BE49-F238E27FC236}">
              <a16:creationId xmlns:a16="http://schemas.microsoft.com/office/drawing/2014/main" id="{53A7A706-B978-4B03-91B7-99340547561A}"/>
            </a:ext>
          </a:extLst>
        </xdr:cNvPr>
        <xdr:cNvSpPr/>
      </xdr:nvSpPr>
      <xdr:spPr>
        <a:xfrm>
          <a:off x="7740196" y="3751036"/>
          <a:ext cx="561975" cy="2494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Hl-Hb</a:t>
          </a:r>
          <a:endParaRPr kumimoji="1" lang="ja-JP" altLang="en-US" sz="1100"/>
        </a:p>
      </xdr:txBody>
    </xdr:sp>
    <xdr:clientData/>
  </xdr:twoCellAnchor>
  <xdr:twoCellAnchor>
    <xdr:from>
      <xdr:col>7</xdr:col>
      <xdr:colOff>57149</xdr:colOff>
      <xdr:row>7</xdr:row>
      <xdr:rowOff>57150</xdr:rowOff>
    </xdr:from>
    <xdr:to>
      <xdr:col>7</xdr:col>
      <xdr:colOff>2038350</xdr:colOff>
      <xdr:row>8</xdr:row>
      <xdr:rowOff>57150</xdr:rowOff>
    </xdr:to>
    <xdr:sp macro="" textlink="">
      <xdr:nvSpPr>
        <xdr:cNvPr id="7" name="正方形/長方形 6">
          <a:extLst>
            <a:ext uri="{FF2B5EF4-FFF2-40B4-BE49-F238E27FC236}">
              <a16:creationId xmlns:a16="http://schemas.microsoft.com/office/drawing/2014/main" id="{B4F9EDDE-72E3-4811-8414-B44E57ADE66D}"/>
            </a:ext>
          </a:extLst>
        </xdr:cNvPr>
        <xdr:cNvSpPr/>
      </xdr:nvSpPr>
      <xdr:spPr>
        <a:xfrm>
          <a:off x="10661649" y="1962150"/>
          <a:ext cx="1981201"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Hb/</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7</xdr:col>
      <xdr:colOff>38099</xdr:colOff>
      <xdr:row>13</xdr:row>
      <xdr:rowOff>20409</xdr:rowOff>
    </xdr:from>
    <xdr:to>
      <xdr:col>7</xdr:col>
      <xdr:colOff>1990725</xdr:colOff>
      <xdr:row>13</xdr:row>
      <xdr:rowOff>258534</xdr:rowOff>
    </xdr:to>
    <xdr:sp macro="" textlink="">
      <xdr:nvSpPr>
        <xdr:cNvPr id="8" name="正方形/長方形 7">
          <a:extLst>
            <a:ext uri="{FF2B5EF4-FFF2-40B4-BE49-F238E27FC236}">
              <a16:creationId xmlns:a16="http://schemas.microsoft.com/office/drawing/2014/main" id="{B483BC00-5E3D-4ECD-8BBB-20A53E17FA60}"/>
            </a:ext>
          </a:extLst>
        </xdr:cNvPr>
        <xdr:cNvSpPr/>
      </xdr:nvSpPr>
      <xdr:spPr>
        <a:xfrm>
          <a:off x="10642599" y="3982809"/>
          <a:ext cx="1952626" cy="238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Hf×f</a:t>
          </a:r>
          <a:r>
            <a:rPr kumimoji="1" lang="ja-JP" altLang="en-US" sz="1100"/>
            <a:t>　</a:t>
          </a:r>
          <a:r>
            <a:rPr kumimoji="1" lang="en-US" altLang="ja-JP" sz="1100"/>
            <a:t>/</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6</xdr:col>
      <xdr:colOff>47624</xdr:colOff>
      <xdr:row>7</xdr:row>
      <xdr:rowOff>47627</xdr:rowOff>
    </xdr:from>
    <xdr:to>
      <xdr:col>6</xdr:col>
      <xdr:colOff>609599</xdr:colOff>
      <xdr:row>8</xdr:row>
      <xdr:rowOff>47626</xdr:rowOff>
    </xdr:to>
    <xdr:sp macro="" textlink="">
      <xdr:nvSpPr>
        <xdr:cNvPr id="9" name="正方形/長方形 8">
          <a:extLst>
            <a:ext uri="{FF2B5EF4-FFF2-40B4-BE49-F238E27FC236}">
              <a16:creationId xmlns:a16="http://schemas.microsoft.com/office/drawing/2014/main" id="{F1823BAC-386F-474D-A806-2C8B82476282}"/>
            </a:ext>
          </a:extLst>
        </xdr:cNvPr>
        <xdr:cNvSpPr/>
      </xdr:nvSpPr>
      <xdr:spPr>
        <a:xfrm>
          <a:off x="9274174" y="1952627"/>
          <a:ext cx="561975" cy="3301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Hb</a:t>
          </a:r>
          <a:endParaRPr kumimoji="1" lang="ja-JP" altLang="en-US" sz="1100"/>
        </a:p>
      </xdr:txBody>
    </xdr:sp>
    <xdr:clientData/>
  </xdr:twoCellAnchor>
  <xdr:twoCellAnchor>
    <xdr:from>
      <xdr:col>6</xdr:col>
      <xdr:colOff>47625</xdr:colOff>
      <xdr:row>13</xdr:row>
      <xdr:rowOff>32656</xdr:rowOff>
    </xdr:from>
    <xdr:to>
      <xdr:col>6</xdr:col>
      <xdr:colOff>609600</xdr:colOff>
      <xdr:row>13</xdr:row>
      <xdr:rowOff>299355</xdr:rowOff>
    </xdr:to>
    <xdr:sp macro="" textlink="">
      <xdr:nvSpPr>
        <xdr:cNvPr id="10" name="正方形/長方形 9">
          <a:extLst>
            <a:ext uri="{FF2B5EF4-FFF2-40B4-BE49-F238E27FC236}">
              <a16:creationId xmlns:a16="http://schemas.microsoft.com/office/drawing/2014/main" id="{9AE53D44-A9D9-4811-8554-1D1AE0F26CD2}"/>
            </a:ext>
          </a:extLst>
        </xdr:cNvPr>
        <xdr:cNvSpPr/>
      </xdr:nvSpPr>
      <xdr:spPr>
        <a:xfrm>
          <a:off x="9274175" y="3995056"/>
          <a:ext cx="5619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Hf×f</a:t>
          </a:r>
          <a:endParaRPr kumimoji="1" lang="ja-JP" altLang="en-US" sz="1100"/>
        </a:p>
      </xdr:txBody>
    </xdr:sp>
    <xdr:clientData/>
  </xdr:twoCellAnchor>
  <xdr:twoCellAnchor>
    <xdr:from>
      <xdr:col>7</xdr:col>
      <xdr:colOff>29482</xdr:colOff>
      <xdr:row>12</xdr:row>
      <xdr:rowOff>12246</xdr:rowOff>
    </xdr:from>
    <xdr:to>
      <xdr:col>8</xdr:col>
      <xdr:colOff>208644</xdr:colOff>
      <xdr:row>12</xdr:row>
      <xdr:rowOff>181428</xdr:rowOff>
    </xdr:to>
    <xdr:sp macro="" textlink="">
      <xdr:nvSpPr>
        <xdr:cNvPr id="11" name="正方形/長方形 10">
          <a:extLst>
            <a:ext uri="{FF2B5EF4-FFF2-40B4-BE49-F238E27FC236}">
              <a16:creationId xmlns:a16="http://schemas.microsoft.com/office/drawing/2014/main" id="{63D0A80D-2D1D-4B72-A513-A225A757CB91}"/>
            </a:ext>
          </a:extLst>
        </xdr:cNvPr>
        <xdr:cNvSpPr/>
      </xdr:nvSpPr>
      <xdr:spPr>
        <a:xfrm>
          <a:off x="8710839" y="3749675"/>
          <a:ext cx="1911805" cy="1691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Hl</a:t>
          </a:r>
          <a:r>
            <a:rPr kumimoji="1" lang="ja-JP" altLang="en-US" sz="1100" baseline="0"/>
            <a:t> </a:t>
          </a:r>
          <a:r>
            <a:rPr kumimoji="1" lang="en-US" altLang="ja-JP" sz="1100"/>
            <a:t>-  Hb</a:t>
          </a:r>
          <a:r>
            <a:rPr kumimoji="1" lang="ja-JP" altLang="en-US" sz="1100"/>
            <a:t>）</a:t>
          </a:r>
          <a:r>
            <a:rPr kumimoji="1" lang="en-US" altLang="ja-JP" sz="1100"/>
            <a:t>/</a:t>
          </a:r>
          <a:r>
            <a:rPr kumimoji="1" lang="ja-JP" altLang="en-US" sz="1100"/>
            <a:t>（</a:t>
          </a:r>
          <a:r>
            <a:rPr kumimoji="1" lang="en-US" altLang="ja-JP" sz="1100"/>
            <a:t>Hl</a:t>
          </a:r>
          <a:r>
            <a:rPr kumimoji="1" lang="ja-JP" altLang="en-US" sz="1100"/>
            <a:t>＋</a:t>
          </a:r>
          <a:r>
            <a:rPr kumimoji="1" lang="en-US" altLang="ja-JP" sz="1100"/>
            <a:t>Hf×</a:t>
          </a:r>
          <a:r>
            <a:rPr kumimoji="1" lang="ja-JP" altLang="en-US" sz="1100"/>
            <a:t>ｆ）</a:t>
          </a:r>
        </a:p>
      </xdr:txBody>
    </xdr:sp>
    <xdr:clientData/>
  </xdr:twoCellAnchor>
  <xdr:twoCellAnchor>
    <xdr:from>
      <xdr:col>8</xdr:col>
      <xdr:colOff>51708</xdr:colOff>
      <xdr:row>12</xdr:row>
      <xdr:rowOff>244929</xdr:rowOff>
    </xdr:from>
    <xdr:to>
      <xdr:col>8</xdr:col>
      <xdr:colOff>292554</xdr:colOff>
      <xdr:row>12</xdr:row>
      <xdr:rowOff>606879</xdr:rowOff>
    </xdr:to>
    <xdr:sp macro="" textlink="">
      <xdr:nvSpPr>
        <xdr:cNvPr id="12" name="矢印: 右 11">
          <a:extLst>
            <a:ext uri="{FF2B5EF4-FFF2-40B4-BE49-F238E27FC236}">
              <a16:creationId xmlns:a16="http://schemas.microsoft.com/office/drawing/2014/main" id="{DE749E4F-C178-414E-B2BD-5B57B5071EA7}"/>
            </a:ext>
          </a:extLst>
        </xdr:cNvPr>
        <xdr:cNvSpPr/>
      </xdr:nvSpPr>
      <xdr:spPr>
        <a:xfrm>
          <a:off x="12739008" y="3470729"/>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15</xdr:row>
      <xdr:rowOff>104776</xdr:rowOff>
    </xdr:from>
    <xdr:to>
      <xdr:col>1</xdr:col>
      <xdr:colOff>2085975</xdr:colOff>
      <xdr:row>15</xdr:row>
      <xdr:rowOff>371475</xdr:rowOff>
    </xdr:to>
    <xdr:sp macro="" textlink="">
      <xdr:nvSpPr>
        <xdr:cNvPr id="13" name="正方形/長方形 12">
          <a:extLst>
            <a:ext uri="{FF2B5EF4-FFF2-40B4-BE49-F238E27FC236}">
              <a16:creationId xmlns:a16="http://schemas.microsoft.com/office/drawing/2014/main" id="{640AED2B-3BF5-4591-B84A-159FE2079AF0}"/>
            </a:ext>
          </a:extLst>
        </xdr:cNvPr>
        <xdr:cNvSpPr/>
      </xdr:nvSpPr>
      <xdr:spPr>
        <a:xfrm>
          <a:off x="1987550" y="5032376"/>
          <a:ext cx="333375" cy="2222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ｗ</a:t>
          </a:r>
        </a:p>
      </xdr:txBody>
    </xdr:sp>
    <xdr:clientData/>
  </xdr:twoCellAnchor>
  <xdr:twoCellAnchor>
    <xdr:from>
      <xdr:col>1</xdr:col>
      <xdr:colOff>1771650</xdr:colOff>
      <xdr:row>16</xdr:row>
      <xdr:rowOff>114301</xdr:rowOff>
    </xdr:from>
    <xdr:to>
      <xdr:col>1</xdr:col>
      <xdr:colOff>2105025</xdr:colOff>
      <xdr:row>16</xdr:row>
      <xdr:rowOff>381000</xdr:rowOff>
    </xdr:to>
    <xdr:sp macro="" textlink="">
      <xdr:nvSpPr>
        <xdr:cNvPr id="14" name="正方形/長方形 13">
          <a:extLst>
            <a:ext uri="{FF2B5EF4-FFF2-40B4-BE49-F238E27FC236}">
              <a16:creationId xmlns:a16="http://schemas.microsoft.com/office/drawing/2014/main" id="{94470956-9A76-4358-A396-DA664178C701}"/>
            </a:ext>
          </a:extLst>
        </xdr:cNvPr>
        <xdr:cNvSpPr/>
      </xdr:nvSpPr>
      <xdr:spPr>
        <a:xfrm>
          <a:off x="2006600" y="5372101"/>
          <a:ext cx="333375" cy="215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f</a:t>
          </a:r>
          <a:endParaRPr kumimoji="1" lang="ja-JP" altLang="en-US" sz="1100"/>
        </a:p>
      </xdr:txBody>
    </xdr:sp>
    <xdr:clientData/>
  </xdr:twoCellAnchor>
  <xdr:twoCellAnchor>
    <xdr:from>
      <xdr:col>2</xdr:col>
      <xdr:colOff>114300</xdr:colOff>
      <xdr:row>13</xdr:row>
      <xdr:rowOff>114301</xdr:rowOff>
    </xdr:from>
    <xdr:to>
      <xdr:col>2</xdr:col>
      <xdr:colOff>447675</xdr:colOff>
      <xdr:row>13</xdr:row>
      <xdr:rowOff>381000</xdr:rowOff>
    </xdr:to>
    <xdr:sp macro="" textlink="">
      <xdr:nvSpPr>
        <xdr:cNvPr id="15" name="正方形/長方形 14">
          <a:extLst>
            <a:ext uri="{FF2B5EF4-FFF2-40B4-BE49-F238E27FC236}">
              <a16:creationId xmlns:a16="http://schemas.microsoft.com/office/drawing/2014/main" id="{6800FE6D-93AB-4DD9-800D-ED6499632688}"/>
            </a:ext>
          </a:extLst>
        </xdr:cNvPr>
        <xdr:cNvSpPr/>
      </xdr:nvSpPr>
      <xdr:spPr>
        <a:xfrm>
          <a:off x="3295650" y="4076701"/>
          <a:ext cx="333375" cy="2666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Hf</a:t>
          </a:r>
          <a:endParaRPr kumimoji="1" lang="ja-JP" altLang="en-US" sz="1100"/>
        </a:p>
      </xdr:txBody>
    </xdr:sp>
    <xdr:clientData/>
  </xdr:twoCellAnchor>
  <xdr:twoCellAnchor>
    <xdr:from>
      <xdr:col>3</xdr:col>
      <xdr:colOff>66675</xdr:colOff>
      <xdr:row>7</xdr:row>
      <xdr:rowOff>2</xdr:rowOff>
    </xdr:from>
    <xdr:to>
      <xdr:col>3</xdr:col>
      <xdr:colOff>542925</xdr:colOff>
      <xdr:row>7</xdr:row>
      <xdr:rowOff>257175</xdr:rowOff>
    </xdr:to>
    <xdr:sp macro="" textlink="">
      <xdr:nvSpPr>
        <xdr:cNvPr id="16" name="正方形/長方形 15">
          <a:extLst>
            <a:ext uri="{FF2B5EF4-FFF2-40B4-BE49-F238E27FC236}">
              <a16:creationId xmlns:a16="http://schemas.microsoft.com/office/drawing/2014/main" id="{1132EC40-3F02-4818-B943-EDFF43A7027D}"/>
            </a:ext>
          </a:extLst>
        </xdr:cNvPr>
        <xdr:cNvSpPr/>
      </xdr:nvSpPr>
      <xdr:spPr>
        <a:xfrm>
          <a:off x="4899025" y="1905002"/>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χpa</a:t>
          </a:r>
          <a:endParaRPr kumimoji="1" lang="ja-JP" altLang="en-US" sz="1100"/>
        </a:p>
      </xdr:txBody>
    </xdr:sp>
    <xdr:clientData/>
  </xdr:twoCellAnchor>
  <xdr:twoCellAnchor>
    <xdr:from>
      <xdr:col>3</xdr:col>
      <xdr:colOff>66675</xdr:colOff>
      <xdr:row>8</xdr:row>
      <xdr:rowOff>9527</xdr:rowOff>
    </xdr:from>
    <xdr:to>
      <xdr:col>3</xdr:col>
      <xdr:colOff>542925</xdr:colOff>
      <xdr:row>8</xdr:row>
      <xdr:rowOff>266700</xdr:rowOff>
    </xdr:to>
    <xdr:sp macro="" textlink="">
      <xdr:nvSpPr>
        <xdr:cNvPr id="17" name="正方形/長方形 16">
          <a:extLst>
            <a:ext uri="{FF2B5EF4-FFF2-40B4-BE49-F238E27FC236}">
              <a16:creationId xmlns:a16="http://schemas.microsoft.com/office/drawing/2014/main" id="{D0398841-8CE2-4155-B918-9F0147B072D3}"/>
            </a:ext>
          </a:extLst>
        </xdr:cNvPr>
        <xdr:cNvSpPr/>
      </xdr:nvSpPr>
      <xdr:spPr>
        <a:xfrm>
          <a:off x="4899025" y="224472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χga</a:t>
          </a:r>
          <a:endParaRPr kumimoji="1" lang="ja-JP" altLang="en-US" sz="1100"/>
        </a:p>
      </xdr:txBody>
    </xdr:sp>
    <xdr:clientData/>
  </xdr:twoCellAnchor>
  <xdr:twoCellAnchor>
    <xdr:from>
      <xdr:col>3</xdr:col>
      <xdr:colOff>66675</xdr:colOff>
      <xdr:row>9</xdr:row>
      <xdr:rowOff>19052</xdr:rowOff>
    </xdr:from>
    <xdr:to>
      <xdr:col>3</xdr:col>
      <xdr:colOff>542925</xdr:colOff>
      <xdr:row>9</xdr:row>
      <xdr:rowOff>276225</xdr:rowOff>
    </xdr:to>
    <xdr:sp macro="" textlink="">
      <xdr:nvSpPr>
        <xdr:cNvPr id="18" name="正方形/長方形 17">
          <a:extLst>
            <a:ext uri="{FF2B5EF4-FFF2-40B4-BE49-F238E27FC236}">
              <a16:creationId xmlns:a16="http://schemas.microsoft.com/office/drawing/2014/main" id="{73DDE99D-61B3-4272-BFF5-683CA37D4922}"/>
            </a:ext>
          </a:extLst>
        </xdr:cNvPr>
        <xdr:cNvSpPr/>
      </xdr:nvSpPr>
      <xdr:spPr>
        <a:xfrm>
          <a:off x="4899025" y="2584452"/>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χwo</a:t>
          </a:r>
          <a:endParaRPr kumimoji="1" lang="ja-JP" altLang="en-US" sz="1100"/>
        </a:p>
      </xdr:txBody>
    </xdr:sp>
    <xdr:clientData/>
  </xdr:twoCellAnchor>
  <xdr:twoCellAnchor>
    <xdr:from>
      <xdr:col>3</xdr:col>
      <xdr:colOff>66675</xdr:colOff>
      <xdr:row>10</xdr:row>
      <xdr:rowOff>28577</xdr:rowOff>
    </xdr:from>
    <xdr:to>
      <xdr:col>3</xdr:col>
      <xdr:colOff>542925</xdr:colOff>
      <xdr:row>10</xdr:row>
      <xdr:rowOff>285750</xdr:rowOff>
    </xdr:to>
    <xdr:sp macro="" textlink="">
      <xdr:nvSpPr>
        <xdr:cNvPr id="19" name="正方形/長方形 18">
          <a:extLst>
            <a:ext uri="{FF2B5EF4-FFF2-40B4-BE49-F238E27FC236}">
              <a16:creationId xmlns:a16="http://schemas.microsoft.com/office/drawing/2014/main" id="{D7090437-92C8-427B-BC10-6BB9E1F00746}"/>
            </a:ext>
          </a:extLst>
        </xdr:cNvPr>
        <xdr:cNvSpPr/>
      </xdr:nvSpPr>
      <xdr:spPr>
        <a:xfrm>
          <a:off x="4899025" y="2924177"/>
          <a:ext cx="476250" cy="25717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χcl</a:t>
          </a:r>
          <a:endParaRPr kumimoji="1" lang="ja-JP" altLang="en-US" sz="1100"/>
        </a:p>
      </xdr:txBody>
    </xdr:sp>
    <xdr:clientData/>
  </xdr:twoCellAnchor>
  <xdr:twoCellAnchor>
    <xdr:from>
      <xdr:col>3</xdr:col>
      <xdr:colOff>76200</xdr:colOff>
      <xdr:row>12</xdr:row>
      <xdr:rowOff>257177</xdr:rowOff>
    </xdr:from>
    <xdr:to>
      <xdr:col>3</xdr:col>
      <xdr:colOff>514350</xdr:colOff>
      <xdr:row>12</xdr:row>
      <xdr:rowOff>447675</xdr:rowOff>
    </xdr:to>
    <xdr:sp macro="" textlink="">
      <xdr:nvSpPr>
        <xdr:cNvPr id="20" name="正方形/長方形 19">
          <a:extLst>
            <a:ext uri="{FF2B5EF4-FFF2-40B4-BE49-F238E27FC236}">
              <a16:creationId xmlns:a16="http://schemas.microsoft.com/office/drawing/2014/main" id="{050F49AE-C5E6-41EA-9125-FD128CDFFA40}"/>
            </a:ext>
          </a:extLst>
        </xdr:cNvPr>
        <xdr:cNvSpPr/>
      </xdr:nvSpPr>
      <xdr:spPr>
        <a:xfrm>
          <a:off x="4908550" y="3482977"/>
          <a:ext cx="438150" cy="19049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χpl</a:t>
          </a:r>
          <a:endParaRPr kumimoji="1" lang="ja-JP" altLang="en-US" sz="1100"/>
        </a:p>
      </xdr:txBody>
    </xdr:sp>
    <xdr:clientData/>
  </xdr:twoCellAnchor>
  <xdr:twoCellAnchor>
    <xdr:from>
      <xdr:col>8</xdr:col>
      <xdr:colOff>51708</xdr:colOff>
      <xdr:row>13</xdr:row>
      <xdr:rowOff>278946</xdr:rowOff>
    </xdr:from>
    <xdr:to>
      <xdr:col>8</xdr:col>
      <xdr:colOff>292554</xdr:colOff>
      <xdr:row>13</xdr:row>
      <xdr:rowOff>640896</xdr:rowOff>
    </xdr:to>
    <xdr:sp macro="" textlink="">
      <xdr:nvSpPr>
        <xdr:cNvPr id="21" name="矢印: 右 20">
          <a:extLst>
            <a:ext uri="{FF2B5EF4-FFF2-40B4-BE49-F238E27FC236}">
              <a16:creationId xmlns:a16="http://schemas.microsoft.com/office/drawing/2014/main" id="{FE2F8F34-B45F-4E7F-A2A9-5A2308931D88}"/>
            </a:ext>
          </a:extLst>
        </xdr:cNvPr>
        <xdr:cNvSpPr/>
      </xdr:nvSpPr>
      <xdr:spPr>
        <a:xfrm>
          <a:off x="12739008" y="4241346"/>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44904</xdr:colOff>
      <xdr:row>8</xdr:row>
      <xdr:rowOff>156482</xdr:rowOff>
    </xdr:from>
    <xdr:to>
      <xdr:col>12</xdr:col>
      <xdr:colOff>285750</xdr:colOff>
      <xdr:row>9</xdr:row>
      <xdr:rowOff>185058</xdr:rowOff>
    </xdr:to>
    <xdr:sp macro="" textlink="">
      <xdr:nvSpPr>
        <xdr:cNvPr id="22" name="矢印: 右 21">
          <a:extLst>
            <a:ext uri="{FF2B5EF4-FFF2-40B4-BE49-F238E27FC236}">
              <a16:creationId xmlns:a16="http://schemas.microsoft.com/office/drawing/2014/main" id="{F6AE006B-6157-4F5D-83A8-083ED8F1A409}"/>
            </a:ext>
          </a:extLst>
        </xdr:cNvPr>
        <xdr:cNvSpPr/>
      </xdr:nvSpPr>
      <xdr:spPr>
        <a:xfrm>
          <a:off x="15640504" y="2391682"/>
          <a:ext cx="240846" cy="358776"/>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44904</xdr:colOff>
      <xdr:row>13</xdr:row>
      <xdr:rowOff>278946</xdr:rowOff>
    </xdr:from>
    <xdr:to>
      <xdr:col>12</xdr:col>
      <xdr:colOff>285750</xdr:colOff>
      <xdr:row>13</xdr:row>
      <xdr:rowOff>640896</xdr:rowOff>
    </xdr:to>
    <xdr:sp macro="" textlink="">
      <xdr:nvSpPr>
        <xdr:cNvPr id="23" name="矢印: 右 22">
          <a:extLst>
            <a:ext uri="{FF2B5EF4-FFF2-40B4-BE49-F238E27FC236}">
              <a16:creationId xmlns:a16="http://schemas.microsoft.com/office/drawing/2014/main" id="{555CDCA4-EFDA-4603-BF7C-53CBB7A63CF2}"/>
            </a:ext>
          </a:extLst>
        </xdr:cNvPr>
        <xdr:cNvSpPr/>
      </xdr:nvSpPr>
      <xdr:spPr>
        <a:xfrm>
          <a:off x="15640504" y="4241346"/>
          <a:ext cx="240846" cy="361950"/>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51707</xdr:colOff>
      <xdr:row>8</xdr:row>
      <xdr:rowOff>156482</xdr:rowOff>
    </xdr:from>
    <xdr:to>
      <xdr:col>8</xdr:col>
      <xdr:colOff>292553</xdr:colOff>
      <xdr:row>9</xdr:row>
      <xdr:rowOff>185058</xdr:rowOff>
    </xdr:to>
    <xdr:sp macro="" textlink="">
      <xdr:nvSpPr>
        <xdr:cNvPr id="24" name="矢印: 右 23">
          <a:extLst>
            <a:ext uri="{FF2B5EF4-FFF2-40B4-BE49-F238E27FC236}">
              <a16:creationId xmlns:a16="http://schemas.microsoft.com/office/drawing/2014/main" id="{215CD3BC-3A0B-4998-B072-F9886C356B8A}"/>
            </a:ext>
          </a:extLst>
        </xdr:cNvPr>
        <xdr:cNvSpPr/>
      </xdr:nvSpPr>
      <xdr:spPr>
        <a:xfrm>
          <a:off x="12739007" y="2391682"/>
          <a:ext cx="240846" cy="358776"/>
        </a:xfrm>
        <a:prstGeom prst="rightArrow">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eti.go.jp/shingikai/energy_environment/ccs_choki_roadmap/pdf/002_03_00.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meti.go.jp/shingikai/energy_environment/ccs_choki_roadmap/pdf/002_03_00.pdf"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75C3-3DBB-4C68-9A4D-9CECB0829C32}">
  <dimension ref="A1:K37"/>
  <sheetViews>
    <sheetView tabSelected="1" zoomScale="70" zoomScaleNormal="70" workbookViewId="0"/>
  </sheetViews>
  <sheetFormatPr defaultColWidth="8.83203125" defaultRowHeight="15"/>
  <cols>
    <col min="1" max="1" width="9.08203125" style="44" customWidth="1"/>
    <col min="2" max="2" width="19.58203125" style="44" customWidth="1"/>
    <col min="3" max="3" width="9.1640625" style="44" customWidth="1"/>
    <col min="4" max="4" width="33.1640625" style="44" customWidth="1"/>
    <col min="5" max="7" width="12.6640625" style="44" customWidth="1"/>
    <col min="8" max="8" width="23" style="44" customWidth="1"/>
    <col min="9" max="9" width="23" style="44" bestFit="1" customWidth="1"/>
    <col min="10" max="10" width="13.4140625" style="44" bestFit="1" customWidth="1"/>
    <col min="11" max="11" width="11.4140625" style="44" customWidth="1"/>
    <col min="12" max="16384" width="8.83203125" style="44"/>
  </cols>
  <sheetData>
    <row r="1" spans="1:11">
      <c r="A1" s="46"/>
      <c r="B1" s="46"/>
      <c r="C1" s="46"/>
      <c r="D1" s="46"/>
      <c r="E1" s="46"/>
      <c r="F1" s="46"/>
      <c r="G1" s="46"/>
      <c r="H1" s="46"/>
      <c r="I1" s="46"/>
      <c r="J1" s="46"/>
      <c r="K1" s="46"/>
    </row>
    <row r="2" spans="1:11" ht="22">
      <c r="A2" s="41" t="s">
        <v>51</v>
      </c>
      <c r="B2" s="1"/>
      <c r="C2" s="2"/>
      <c r="D2" s="2"/>
      <c r="E2" s="2"/>
      <c r="F2" s="2"/>
      <c r="G2" s="2"/>
      <c r="H2" s="2"/>
      <c r="I2" s="2"/>
      <c r="J2" s="2"/>
      <c r="K2" s="2"/>
    </row>
    <row r="3" spans="1:11" ht="22">
      <c r="A3" s="1"/>
      <c r="B3" s="1"/>
      <c r="C3" s="2"/>
      <c r="D3" s="2"/>
      <c r="E3" s="2"/>
      <c r="F3" s="2"/>
      <c r="G3" s="2"/>
      <c r="H3" s="2"/>
      <c r="I3" s="2"/>
      <c r="J3" s="2"/>
      <c r="K3" s="2"/>
    </row>
    <row r="4" spans="1:11" ht="22">
      <c r="A4" s="1"/>
      <c r="B4" s="1" t="s">
        <v>18</v>
      </c>
      <c r="C4" s="1"/>
      <c r="D4" s="47" t="s">
        <v>46</v>
      </c>
      <c r="E4" s="2"/>
      <c r="F4" s="2"/>
      <c r="G4" s="2"/>
      <c r="H4" s="2"/>
      <c r="I4" s="24" t="s">
        <v>42</v>
      </c>
      <c r="J4" s="2"/>
      <c r="K4" s="2"/>
    </row>
    <row r="5" spans="1:11" ht="22">
      <c r="A5" s="1"/>
      <c r="B5" s="1" t="s">
        <v>19</v>
      </c>
      <c r="C5" s="1"/>
      <c r="D5" s="45" t="s">
        <v>47</v>
      </c>
      <c r="E5" s="2"/>
      <c r="F5" s="2"/>
      <c r="G5" s="2"/>
      <c r="H5" s="2"/>
      <c r="I5" s="25" t="s">
        <v>42</v>
      </c>
      <c r="J5" s="2"/>
      <c r="K5" s="2"/>
    </row>
    <row r="6" spans="1:11" ht="22">
      <c r="A6" s="1"/>
      <c r="B6" s="1" t="s">
        <v>39</v>
      </c>
      <c r="C6" s="2"/>
      <c r="D6" s="47" t="s">
        <v>48</v>
      </c>
      <c r="E6" s="2"/>
      <c r="F6" s="2"/>
      <c r="G6" s="2"/>
      <c r="H6" s="2"/>
      <c r="I6" s="2"/>
      <c r="J6" s="2"/>
      <c r="K6" s="2"/>
    </row>
    <row r="7" spans="1:11" ht="22">
      <c r="A7" s="1"/>
      <c r="B7" s="1" t="s">
        <v>20</v>
      </c>
      <c r="C7" s="2"/>
      <c r="D7" s="47" t="s">
        <v>50</v>
      </c>
      <c r="E7" s="2"/>
      <c r="F7" s="2"/>
      <c r="G7" s="2"/>
      <c r="H7" s="2"/>
      <c r="I7" s="2"/>
      <c r="J7" s="2"/>
      <c r="K7" s="2"/>
    </row>
    <row r="8" spans="1:11" ht="22">
      <c r="A8" s="1"/>
      <c r="B8" s="1"/>
      <c r="C8" s="2"/>
      <c r="D8" s="2"/>
      <c r="E8" s="2"/>
      <c r="F8" s="2"/>
      <c r="G8" s="2"/>
      <c r="H8" s="19" t="s">
        <v>40</v>
      </c>
      <c r="I8" s="20">
        <v>45809</v>
      </c>
      <c r="J8" s="2"/>
      <c r="K8" s="2"/>
    </row>
    <row r="9" spans="1:11">
      <c r="A9" s="2"/>
      <c r="B9" s="2"/>
      <c r="C9" s="2"/>
      <c r="D9" s="2"/>
      <c r="E9" s="2"/>
      <c r="F9" s="2"/>
      <c r="G9" s="2"/>
      <c r="H9" s="19" t="s">
        <v>41</v>
      </c>
      <c r="I9" s="21">
        <v>45748</v>
      </c>
      <c r="J9" s="2"/>
      <c r="K9" s="2"/>
    </row>
    <row r="10" spans="1:11" ht="6.65" customHeight="1">
      <c r="A10" s="2"/>
      <c r="B10" s="2"/>
      <c r="C10" s="2"/>
      <c r="D10" s="2"/>
      <c r="E10" s="2"/>
      <c r="F10" s="2"/>
      <c r="G10" s="2"/>
      <c r="H10" s="2"/>
      <c r="I10" s="18"/>
      <c r="J10" s="2"/>
      <c r="K10" s="2"/>
    </row>
    <row r="11" spans="1:11" ht="40.5">
      <c r="A11" s="2"/>
      <c r="B11" s="4"/>
      <c r="C11" s="4" t="s">
        <v>0</v>
      </c>
      <c r="D11" s="4" t="s">
        <v>1</v>
      </c>
      <c r="E11" s="4" t="s">
        <v>2</v>
      </c>
      <c r="F11" s="4" t="s">
        <v>3</v>
      </c>
      <c r="G11" s="4" t="s">
        <v>4</v>
      </c>
      <c r="H11" s="4" t="s">
        <v>5</v>
      </c>
      <c r="I11" s="4" t="s">
        <v>58</v>
      </c>
      <c r="J11" s="2"/>
      <c r="K11" s="2"/>
    </row>
    <row r="12" spans="1:11" ht="20" customHeight="1">
      <c r="A12" s="77"/>
      <c r="B12" s="78" t="s">
        <v>16</v>
      </c>
      <c r="C12" s="4" t="s">
        <v>7</v>
      </c>
      <c r="D12" s="22"/>
      <c r="E12" s="34"/>
      <c r="F12" s="34"/>
      <c r="G12" s="38"/>
      <c r="H12" s="35">
        <f>(E12*(1-G12)-2500*G12)*F12</f>
        <v>0</v>
      </c>
      <c r="I12" s="7">
        <f>H12/$H$22</f>
        <v>0</v>
      </c>
      <c r="J12" s="2"/>
      <c r="K12" s="2"/>
    </row>
    <row r="13" spans="1:11" ht="20" customHeight="1">
      <c r="A13" s="77"/>
      <c r="B13" s="79"/>
      <c r="C13" s="4" t="s">
        <v>8</v>
      </c>
      <c r="D13" s="22" t="s">
        <v>9</v>
      </c>
      <c r="E13" s="34">
        <v>13200</v>
      </c>
      <c r="F13" s="34">
        <v>500000</v>
      </c>
      <c r="G13" s="38">
        <v>0.252</v>
      </c>
      <c r="H13" s="35">
        <f t="shared" ref="H13:H18" si="0">(E13*(1-G13)-2500*G13)*F13</f>
        <v>4621800000</v>
      </c>
      <c r="I13" s="7">
        <f t="shared" ref="I13:I18" si="1">H13/$H$22</f>
        <v>0.68361651447578453</v>
      </c>
      <c r="J13" s="2"/>
      <c r="K13" s="2"/>
    </row>
    <row r="14" spans="1:11" ht="20" customHeight="1">
      <c r="A14" s="77"/>
      <c r="B14" s="79"/>
      <c r="C14" s="4" t="s">
        <v>10</v>
      </c>
      <c r="D14" s="22"/>
      <c r="E14" s="34"/>
      <c r="F14" s="34"/>
      <c r="G14" s="38"/>
      <c r="H14" s="35">
        <f t="shared" si="0"/>
        <v>0</v>
      </c>
      <c r="I14" s="7">
        <f t="shared" si="1"/>
        <v>0</v>
      </c>
      <c r="J14" s="2"/>
      <c r="K14" s="2"/>
    </row>
    <row r="15" spans="1:11" ht="20" customHeight="1">
      <c r="A15" s="77"/>
      <c r="B15" s="79"/>
      <c r="C15" s="4" t="s">
        <v>11</v>
      </c>
      <c r="D15" s="22"/>
      <c r="E15" s="34"/>
      <c r="F15" s="34"/>
      <c r="G15" s="38"/>
      <c r="H15" s="35">
        <f t="shared" si="0"/>
        <v>0</v>
      </c>
      <c r="I15" s="7">
        <f t="shared" si="1"/>
        <v>0</v>
      </c>
      <c r="J15" s="2"/>
      <c r="K15" s="2"/>
    </row>
    <row r="16" spans="1:11" ht="20" customHeight="1">
      <c r="A16" s="77"/>
      <c r="B16" s="79"/>
      <c r="C16" s="4" t="s">
        <v>12</v>
      </c>
      <c r="D16" s="22"/>
      <c r="E16" s="34"/>
      <c r="F16" s="34"/>
      <c r="G16" s="38"/>
      <c r="H16" s="35">
        <f t="shared" si="0"/>
        <v>0</v>
      </c>
      <c r="I16" s="7">
        <f t="shared" si="1"/>
        <v>0</v>
      </c>
      <c r="J16" s="2"/>
      <c r="K16" s="2"/>
    </row>
    <row r="17" spans="1:11" ht="20" customHeight="1">
      <c r="A17" s="77"/>
      <c r="B17" s="80"/>
      <c r="C17" s="4" t="s">
        <v>13</v>
      </c>
      <c r="D17" s="22"/>
      <c r="E17" s="34"/>
      <c r="F17" s="34"/>
      <c r="G17" s="38"/>
      <c r="H17" s="35">
        <f t="shared" si="0"/>
        <v>0</v>
      </c>
      <c r="I17" s="7">
        <f t="shared" si="1"/>
        <v>0</v>
      </c>
      <c r="J17" s="2"/>
      <c r="K17" s="2"/>
    </row>
    <row r="18" spans="1:11" ht="20" customHeight="1">
      <c r="A18" s="2"/>
      <c r="B18" s="84" t="s">
        <v>17</v>
      </c>
      <c r="C18" s="6" t="s">
        <v>14</v>
      </c>
      <c r="D18" s="23" t="s">
        <v>49</v>
      </c>
      <c r="E18" s="36">
        <v>29700</v>
      </c>
      <c r="F18" s="36">
        <v>80000</v>
      </c>
      <c r="G18" s="39">
        <v>9.1999999999999998E-2</v>
      </c>
      <c r="H18" s="37">
        <f t="shared" si="0"/>
        <v>2139008000.0000002</v>
      </c>
      <c r="I18" s="8">
        <f t="shared" si="1"/>
        <v>0.31638348552421547</v>
      </c>
      <c r="J18" s="58" t="s">
        <v>77</v>
      </c>
      <c r="K18" s="59" t="b">
        <v>0</v>
      </c>
    </row>
    <row r="19" spans="1:11" ht="20" customHeight="1">
      <c r="A19" s="2"/>
      <c r="B19" s="85"/>
      <c r="C19" s="6" t="s">
        <v>52</v>
      </c>
      <c r="D19" s="23"/>
      <c r="E19" s="36"/>
      <c r="F19" s="36"/>
      <c r="G19" s="39"/>
      <c r="H19" s="37">
        <f>(E19*(1-G19)-2500*G19)*F19</f>
        <v>0</v>
      </c>
      <c r="I19" s="8">
        <f>H19/$H$22</f>
        <v>0</v>
      </c>
      <c r="J19" s="2"/>
      <c r="K19" s="2"/>
    </row>
    <row r="20" spans="1:11" ht="20" customHeight="1">
      <c r="A20" s="2"/>
      <c r="B20" s="86"/>
      <c r="C20" s="6" t="s">
        <v>53</v>
      </c>
      <c r="D20" s="42"/>
      <c r="E20" s="36"/>
      <c r="F20" s="36"/>
      <c r="G20" s="39"/>
      <c r="H20" s="37">
        <f>(E20*(1-G20)-2500*G20)*F20</f>
        <v>0</v>
      </c>
      <c r="I20" s="8">
        <f>H20/$H$22</f>
        <v>0</v>
      </c>
      <c r="J20" s="2"/>
      <c r="K20" s="2"/>
    </row>
    <row r="21" spans="1:11" ht="20" customHeight="1">
      <c r="A21" s="2"/>
      <c r="B21" s="87"/>
      <c r="C21" s="6" t="s">
        <v>54</v>
      </c>
      <c r="D21" s="42"/>
      <c r="E21" s="36"/>
      <c r="F21" s="36"/>
      <c r="G21" s="39"/>
      <c r="H21" s="37">
        <f>(E21*(1-G21)-2500*G21)*F21</f>
        <v>0</v>
      </c>
      <c r="I21" s="8">
        <f>H21/$H$22</f>
        <v>0</v>
      </c>
      <c r="J21" s="2"/>
      <c r="K21" s="2"/>
    </row>
    <row r="22" spans="1:11" ht="20" customHeight="1">
      <c r="A22" s="2"/>
      <c r="B22" s="81" t="s">
        <v>15</v>
      </c>
      <c r="C22" s="82"/>
      <c r="D22" s="83"/>
      <c r="E22" s="35"/>
      <c r="F22" s="35"/>
      <c r="G22" s="40"/>
      <c r="H22" s="35">
        <f>SUM(H12:H21)</f>
        <v>6760808000</v>
      </c>
      <c r="I22" s="7">
        <f>SUM(I12:I21)</f>
        <v>1</v>
      </c>
      <c r="J22" s="2"/>
      <c r="K22" s="2"/>
    </row>
    <row r="23" spans="1:11">
      <c r="A23" s="2"/>
      <c r="B23" s="2" t="s">
        <v>64</v>
      </c>
      <c r="C23" s="43"/>
      <c r="D23" s="43"/>
      <c r="E23" s="43"/>
      <c r="F23" s="43"/>
      <c r="G23" s="43"/>
      <c r="H23" s="43"/>
      <c r="I23" s="43"/>
      <c r="J23" s="2"/>
      <c r="K23" s="2"/>
    </row>
    <row r="24" spans="1:11">
      <c r="A24" s="2"/>
      <c r="B24" s="2" t="s">
        <v>65</v>
      </c>
      <c r="C24" s="2"/>
      <c r="D24" s="2"/>
      <c r="E24" s="2"/>
      <c r="F24" s="2"/>
      <c r="G24" s="2"/>
      <c r="H24" s="2"/>
      <c r="I24" s="2"/>
      <c r="J24" s="2"/>
      <c r="K24" s="2"/>
    </row>
    <row r="25" spans="1:11">
      <c r="A25" s="2"/>
      <c r="B25" s="2"/>
      <c r="C25" s="2" t="s">
        <v>61</v>
      </c>
      <c r="D25" s="46"/>
      <c r="E25" s="2"/>
      <c r="F25" s="2"/>
      <c r="G25" s="2"/>
      <c r="H25" s="2"/>
      <c r="I25" s="2"/>
      <c r="J25" s="2"/>
      <c r="K25" s="2"/>
    </row>
    <row r="26" spans="1:11" ht="10" customHeight="1">
      <c r="A26" s="2"/>
      <c r="B26" s="76" t="s">
        <v>59</v>
      </c>
      <c r="C26" s="50" t="s">
        <v>60</v>
      </c>
      <c r="D26" s="51"/>
      <c r="E26" s="2"/>
      <c r="F26" s="2"/>
      <c r="G26" s="2"/>
      <c r="H26" s="2"/>
      <c r="I26" s="2"/>
      <c r="J26" s="2"/>
      <c r="K26" s="2"/>
    </row>
    <row r="27" spans="1:11">
      <c r="A27" s="2"/>
      <c r="B27" s="76"/>
      <c r="C27" s="2" t="s">
        <v>61</v>
      </c>
      <c r="D27" s="46"/>
      <c r="E27" s="2"/>
      <c r="F27" s="2"/>
      <c r="G27" s="2"/>
      <c r="H27" s="2"/>
      <c r="I27" s="2"/>
      <c r="J27" s="2"/>
      <c r="K27" s="2"/>
    </row>
    <row r="28" spans="1:11" ht="10" customHeight="1">
      <c r="A28" s="46"/>
      <c r="B28" s="46"/>
      <c r="C28" s="52" t="s">
        <v>62</v>
      </c>
      <c r="D28" s="46"/>
      <c r="E28" s="46"/>
      <c r="F28" s="46"/>
      <c r="G28" s="46"/>
      <c r="H28" s="46"/>
      <c r="I28" s="46"/>
      <c r="J28" s="46"/>
      <c r="K28" s="46"/>
    </row>
    <row r="29" spans="1:11">
      <c r="A29" s="46"/>
      <c r="B29" s="46" t="s">
        <v>63</v>
      </c>
      <c r="C29" s="46"/>
      <c r="D29" s="46"/>
      <c r="E29" s="46"/>
      <c r="F29" s="46"/>
      <c r="G29" s="46"/>
      <c r="H29" s="46"/>
      <c r="I29" s="46"/>
      <c r="J29" s="46"/>
      <c r="K29" s="46"/>
    </row>
    <row r="30" spans="1:11">
      <c r="A30" s="46"/>
      <c r="B30" s="49"/>
      <c r="C30" s="46"/>
      <c r="D30" s="46"/>
      <c r="E30" s="46"/>
      <c r="F30" s="46"/>
      <c r="G30" s="46"/>
      <c r="H30" s="46"/>
      <c r="I30" s="46"/>
      <c r="J30" s="46"/>
      <c r="K30" s="46"/>
    </row>
    <row r="31" spans="1:11">
      <c r="A31" s="46"/>
      <c r="B31" s="46" t="s">
        <v>72</v>
      </c>
      <c r="C31" s="46"/>
      <c r="D31" s="46"/>
      <c r="E31" s="46"/>
      <c r="F31" s="46"/>
      <c r="G31" s="46"/>
      <c r="H31" s="46"/>
      <c r="I31" s="46"/>
      <c r="J31" s="46"/>
      <c r="K31" s="46"/>
    </row>
    <row r="32" spans="1:11">
      <c r="A32" s="46"/>
      <c r="B32" s="46" t="s">
        <v>71</v>
      </c>
      <c r="C32" s="46"/>
      <c r="D32" s="46"/>
      <c r="E32" s="46"/>
      <c r="F32" s="46"/>
      <c r="G32" s="46"/>
      <c r="H32" s="46"/>
      <c r="I32" s="46"/>
      <c r="J32" s="46"/>
      <c r="K32" s="46"/>
    </row>
    <row r="33" spans="1:11">
      <c r="A33" s="46"/>
      <c r="B33" s="46" t="s">
        <v>70</v>
      </c>
      <c r="C33" s="46"/>
      <c r="D33" s="46"/>
      <c r="E33" s="46"/>
      <c r="F33" s="46"/>
      <c r="G33" s="46"/>
      <c r="H33" s="46"/>
      <c r="I33" s="46"/>
      <c r="J33" s="46"/>
      <c r="K33" s="46"/>
    </row>
    <row r="34" spans="1:11">
      <c r="A34" s="46"/>
      <c r="B34" s="46"/>
      <c r="C34" s="46"/>
      <c r="D34" s="46"/>
      <c r="E34" s="46"/>
      <c r="F34" s="46"/>
      <c r="G34" s="46"/>
      <c r="H34" s="46"/>
      <c r="I34" s="46"/>
      <c r="J34" s="46"/>
      <c r="K34" s="46"/>
    </row>
    <row r="35" spans="1:11">
      <c r="A35" s="46"/>
      <c r="B35" s="46" t="s">
        <v>73</v>
      </c>
      <c r="C35" s="46"/>
      <c r="D35" s="46"/>
      <c r="E35" s="46"/>
      <c r="F35" s="46"/>
      <c r="G35" s="46"/>
      <c r="H35" s="46"/>
      <c r="I35" s="46"/>
      <c r="J35" s="46"/>
      <c r="K35" s="46"/>
    </row>
    <row r="36" spans="1:11" ht="18">
      <c r="A36" s="46"/>
      <c r="B36" s="48" t="s">
        <v>75</v>
      </c>
      <c r="C36" s="46"/>
      <c r="D36" s="46"/>
      <c r="E36" s="46"/>
      <c r="F36" s="46"/>
      <c r="G36" s="46"/>
      <c r="H36" s="46"/>
      <c r="I36" s="46"/>
      <c r="J36" s="46"/>
      <c r="K36" s="46"/>
    </row>
    <row r="37" spans="1:11">
      <c r="A37" s="46"/>
      <c r="B37" s="46"/>
      <c r="C37" s="46"/>
      <c r="D37" s="46"/>
      <c r="E37" s="46"/>
      <c r="F37" s="46"/>
      <c r="G37" s="46"/>
      <c r="H37" s="46"/>
      <c r="I37" s="46"/>
      <c r="J37" s="46"/>
      <c r="K37" s="46"/>
    </row>
  </sheetData>
  <mergeCells count="5">
    <mergeCell ref="B26:B27"/>
    <mergeCell ref="A12:A17"/>
    <mergeCell ref="B12:B17"/>
    <mergeCell ref="B22:D22"/>
    <mergeCell ref="B18:B21"/>
  </mergeCells>
  <phoneticPr fontId="3"/>
  <dataValidations count="4">
    <dataValidation type="list" operator="equal" allowBlank="1" showErrorMessage="1" sqref="D5" xr:uid="{EDBBD401-B8EC-4D98-A516-AAFB812E530B}">
      <formula1>"発電事業者,小売事業者,送配電事業者,登録特定送配電事業者,アグリゲータ"</formula1>
    </dataValidation>
    <dataValidation type="textLength" operator="equal" allowBlank="1" showInputMessage="1" showErrorMessage="1" sqref="D4" xr:uid="{3B88C899-87C1-46D1-94D6-B108D5ECFFDA}">
      <formula1>13</formula1>
    </dataValidation>
    <dataValidation type="textLength" operator="equal" allowBlank="1" showInputMessage="1" showErrorMessage="1" sqref="D7" xr:uid="{F6CF0DFB-CD26-451E-9725-3A3C3CCCADB3}">
      <formula1>10</formula1>
    </dataValidation>
    <dataValidation type="textLength" operator="equal" allowBlank="1" showInputMessage="1" showErrorMessage="1" sqref="D6" xr:uid="{95DD31CA-5352-47E6-A1E0-7BA1B45A37F2}">
      <formula1>22</formula1>
    </dataValidation>
  </dataValidations>
  <hyperlinks>
    <hyperlink ref="B36" r:id="rId1" xr:uid="{2A5E242D-1C54-4054-AB9F-3FEE47A66939}"/>
  </hyperlinks>
  <pageMargins left="0.70866141732283472" right="0.70866141732283472" top="0.74803149606299213" bottom="0.74803149606299213" header="0.31496062992125984" footer="0.31496062992125984"/>
  <pageSetup paperSize="9" scale="69"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9A0E7-D550-4381-90BD-11DCDF1328F5}">
  <sheetPr>
    <pageSetUpPr fitToPage="1"/>
  </sheetPr>
  <dimension ref="A1:N19"/>
  <sheetViews>
    <sheetView zoomScale="70" zoomScaleNormal="70" workbookViewId="0">
      <selection activeCell="D7" sqref="D7"/>
    </sheetView>
  </sheetViews>
  <sheetFormatPr defaultColWidth="9" defaultRowHeight="18"/>
  <cols>
    <col min="1" max="1" width="3.08203125" style="9" customWidth="1"/>
    <col min="2" max="2" width="38.6640625" style="9" customWidth="1"/>
    <col min="3" max="3" width="21.6640625" style="9" customWidth="1"/>
    <col min="4" max="5" width="20.08203125" style="9" customWidth="1"/>
    <col min="6" max="6" width="17.5" style="9" customWidth="1"/>
    <col min="7" max="7" width="18.08203125" style="9" customWidth="1"/>
    <col min="8" max="8" width="27.33203125" style="9" customWidth="1"/>
    <col min="9" max="9" width="4.1640625" style="9" customWidth="1"/>
    <col min="10" max="10" width="13.1640625" style="9" customWidth="1"/>
    <col min="11" max="11" width="9" style="9"/>
    <col min="12" max="12" width="11.83203125" style="9" bestFit="1" customWidth="1"/>
    <col min="13" max="13" width="4.1640625" style="9" customWidth="1"/>
    <col min="14" max="16384" width="9" style="9"/>
  </cols>
  <sheetData>
    <row r="1" spans="1:14" ht="15" customHeight="1">
      <c r="I1" s="33"/>
      <c r="J1" s="33"/>
      <c r="K1" s="33"/>
      <c r="L1" s="33"/>
      <c r="M1" s="33"/>
      <c r="N1" s="33"/>
    </row>
    <row r="2" spans="1:14" ht="22.5">
      <c r="A2" s="41" t="s">
        <v>69</v>
      </c>
      <c r="B2" s="2"/>
      <c r="C2" s="2"/>
      <c r="D2" s="2"/>
      <c r="E2" s="2"/>
      <c r="F2" s="2"/>
      <c r="G2" s="2"/>
      <c r="H2" s="2"/>
      <c r="I2" s="33"/>
      <c r="J2" s="33"/>
      <c r="K2" s="33"/>
      <c r="L2" s="33"/>
      <c r="M2" s="33"/>
      <c r="N2" s="33"/>
    </row>
    <row r="3" spans="1:14" ht="22.5">
      <c r="A3" s="1"/>
      <c r="B3" s="2"/>
      <c r="C3" s="2"/>
      <c r="D3" s="2"/>
      <c r="E3" s="2"/>
      <c r="F3" s="2"/>
      <c r="G3" s="2"/>
      <c r="H3" s="24" t="s">
        <v>42</v>
      </c>
      <c r="I3" s="33"/>
      <c r="J3" s="33"/>
      <c r="K3" s="33"/>
      <c r="L3" s="33"/>
      <c r="M3" s="33"/>
      <c r="N3" s="33"/>
    </row>
    <row r="4" spans="1:14" ht="22.5">
      <c r="A4" s="1"/>
      <c r="B4" s="17" t="s">
        <v>36</v>
      </c>
      <c r="C4" s="2"/>
      <c r="D4" s="2"/>
      <c r="E4" s="2"/>
      <c r="F4" s="2"/>
      <c r="G4" s="2"/>
      <c r="H4" s="2"/>
      <c r="I4" s="33"/>
      <c r="J4" s="33"/>
      <c r="K4" s="33"/>
      <c r="L4" s="33"/>
      <c r="M4" s="33"/>
      <c r="N4" s="33"/>
    </row>
    <row r="5" spans="1:14" ht="22.5">
      <c r="A5" s="1"/>
      <c r="B5" s="17" t="s">
        <v>38</v>
      </c>
      <c r="C5" s="2"/>
      <c r="D5" s="2"/>
      <c r="E5" s="2"/>
      <c r="F5" s="2"/>
      <c r="G5" s="2"/>
      <c r="H5" s="2"/>
      <c r="I5" s="33"/>
      <c r="J5" s="33"/>
      <c r="K5" s="33"/>
      <c r="L5" s="33"/>
      <c r="M5" s="33"/>
      <c r="N5" s="33"/>
    </row>
    <row r="6" spans="1:14">
      <c r="A6" s="2"/>
      <c r="B6" s="2"/>
      <c r="C6" s="2"/>
      <c r="D6" s="2"/>
      <c r="E6" s="2"/>
      <c r="F6" s="2"/>
      <c r="G6" s="2"/>
      <c r="H6" s="3"/>
      <c r="I6" s="33"/>
      <c r="J6" s="33"/>
      <c r="K6" s="33"/>
      <c r="L6" s="33"/>
      <c r="M6" s="33"/>
      <c r="N6" s="33"/>
    </row>
    <row r="7" spans="1:14" ht="27">
      <c r="A7" s="2"/>
      <c r="B7" s="10" t="s">
        <v>1</v>
      </c>
      <c r="C7" s="10" t="s">
        <v>2</v>
      </c>
      <c r="D7" s="10" t="s">
        <v>21</v>
      </c>
      <c r="E7" s="10" t="s">
        <v>22</v>
      </c>
      <c r="F7" s="10" t="s">
        <v>23</v>
      </c>
      <c r="G7" s="10" t="s">
        <v>24</v>
      </c>
      <c r="H7" s="10" t="s">
        <v>6</v>
      </c>
      <c r="J7" s="10" t="s">
        <v>44</v>
      </c>
      <c r="L7" s="88" t="s">
        <v>43</v>
      </c>
      <c r="M7" s="88"/>
      <c r="N7" s="88"/>
    </row>
    <row r="8" spans="1:14" ht="26.25" customHeight="1">
      <c r="A8" s="2"/>
      <c r="B8" s="5" t="s">
        <v>25</v>
      </c>
      <c r="C8" s="26">
        <v>16000</v>
      </c>
      <c r="D8" s="16">
        <v>0.47549999999999998</v>
      </c>
      <c r="E8" s="27">
        <f>C8*D8*(1-$C$15)</f>
        <v>4567.8432000000003</v>
      </c>
      <c r="F8" s="93">
        <f>SUM(E8:E12)-2500*C15</f>
        <v>12797.471520000001</v>
      </c>
      <c r="G8" s="96">
        <f>F8-G12</f>
        <v>5795.2756775342459</v>
      </c>
      <c r="H8" s="99">
        <f>ROUND(G8/SUM(G$8:G$13),5)</f>
        <v>0.31612000000000001</v>
      </c>
      <c r="J8" s="89" t="s">
        <v>26</v>
      </c>
      <c r="L8" s="100">
        <v>0</v>
      </c>
      <c r="M8" s="91"/>
      <c r="N8" s="89" t="s">
        <v>45</v>
      </c>
    </row>
    <row r="9" spans="1:14" ht="26.25" customHeight="1">
      <c r="A9" s="2"/>
      <c r="B9" s="5" t="s">
        <v>27</v>
      </c>
      <c r="C9" s="26">
        <v>17300</v>
      </c>
      <c r="D9" s="16">
        <v>8.1000000000000003E-2</v>
      </c>
      <c r="E9" s="27">
        <f>C9*D9*(1-$C$15)</f>
        <v>841.34052000000008</v>
      </c>
      <c r="F9" s="94"/>
      <c r="G9" s="97"/>
      <c r="H9" s="100"/>
      <c r="J9" s="90"/>
      <c r="L9" s="100"/>
      <c r="M9" s="92"/>
      <c r="N9" s="90"/>
    </row>
    <row r="10" spans="1:14" ht="26.25" customHeight="1">
      <c r="A10" s="2"/>
      <c r="B10" s="5" t="s">
        <v>28</v>
      </c>
      <c r="C10" s="26">
        <v>17900</v>
      </c>
      <c r="D10" s="16">
        <v>4.8000000000000001E-2</v>
      </c>
      <c r="E10" s="27">
        <f>C10*D10*(1-$C$15)</f>
        <v>515.86368000000004</v>
      </c>
      <c r="F10" s="94"/>
      <c r="G10" s="97"/>
      <c r="H10" s="100"/>
      <c r="J10" s="90"/>
      <c r="L10" s="100"/>
      <c r="M10" s="92"/>
      <c r="N10" s="90"/>
    </row>
    <row r="11" spans="1:14" ht="26.25" customHeight="1">
      <c r="A11" s="2"/>
      <c r="B11" s="5" t="s">
        <v>29</v>
      </c>
      <c r="C11" s="26">
        <v>18100</v>
      </c>
      <c r="D11" s="16">
        <v>6.3E-2</v>
      </c>
      <c r="E11" s="27">
        <f>C11*D11*(1-$C$15)</f>
        <v>684.63612000000001</v>
      </c>
      <c r="F11" s="94"/>
      <c r="G11" s="98"/>
      <c r="H11" s="101"/>
      <c r="J11" s="90"/>
      <c r="L11" s="101"/>
      <c r="M11" s="92"/>
      <c r="N11" s="90"/>
    </row>
    <row r="12" spans="1:14" ht="58.25" customHeight="1">
      <c r="A12" s="2"/>
      <c r="B12" s="5" t="s">
        <v>30</v>
      </c>
      <c r="C12" s="26">
        <v>36000</v>
      </c>
      <c r="D12" s="16">
        <v>0.33250000000000002</v>
      </c>
      <c r="E12" s="27">
        <f>C12*D12*(1-$C$15)</f>
        <v>7186.7880000000005</v>
      </c>
      <c r="F12" s="95"/>
      <c r="G12" s="27">
        <f>(C12-2500*0.27/(1-0.27))*(1-C15)*D12</f>
        <v>7002.195842465755</v>
      </c>
      <c r="H12" s="11">
        <f>ROUND(G12/SUM(G$8:G$13),5)</f>
        <v>0.38196000000000002</v>
      </c>
      <c r="J12" s="15" t="s">
        <v>31</v>
      </c>
      <c r="L12" s="11">
        <f>H12/(H12+H13)</f>
        <v>0.55851903842779438</v>
      </c>
      <c r="N12" s="15" t="s">
        <v>31</v>
      </c>
    </row>
    <row r="13" spans="1:14" ht="58.25" customHeight="1">
      <c r="A13" s="2"/>
      <c r="B13" s="12" t="s">
        <v>37</v>
      </c>
      <c r="C13" s="29">
        <v>45000</v>
      </c>
      <c r="D13" s="13"/>
      <c r="E13" s="13"/>
      <c r="F13" s="13"/>
      <c r="G13" s="28">
        <f>C13*C16</f>
        <v>5535</v>
      </c>
      <c r="H13" s="11">
        <f>1-H8-H12</f>
        <v>0.30192000000000002</v>
      </c>
      <c r="J13" s="15" t="s">
        <v>32</v>
      </c>
      <c r="L13" s="11">
        <f>H13/(H12+H13)</f>
        <v>0.44148096157220568</v>
      </c>
      <c r="N13" s="15" t="s">
        <v>32</v>
      </c>
    </row>
    <row r="14" spans="1:14">
      <c r="A14" s="2"/>
      <c r="B14" s="31"/>
      <c r="C14" s="32"/>
      <c r="D14" s="30"/>
      <c r="E14" s="30"/>
      <c r="F14" s="30"/>
      <c r="G14" s="30"/>
      <c r="H14" s="31"/>
    </row>
    <row r="15" spans="1:14" ht="26.25" customHeight="1">
      <c r="B15" s="12" t="s">
        <v>33</v>
      </c>
      <c r="C15" s="16">
        <v>0.39960000000000001</v>
      </c>
    </row>
    <row r="16" spans="1:14" ht="26.25" customHeight="1">
      <c r="B16" s="14" t="s">
        <v>34</v>
      </c>
      <c r="C16" s="16">
        <v>0.123</v>
      </c>
      <c r="D16" s="60" t="s">
        <v>76</v>
      </c>
      <c r="E16" s="57" t="b">
        <v>0</v>
      </c>
    </row>
    <row r="17" spans="1:3" ht="26.25" customHeight="1">
      <c r="B17" s="54" t="s">
        <v>66</v>
      </c>
      <c r="C17" s="53"/>
    </row>
    <row r="19" spans="1:3">
      <c r="A19" s="55" t="s">
        <v>35</v>
      </c>
    </row>
  </sheetData>
  <mergeCells count="8">
    <mergeCell ref="L7:N7"/>
    <mergeCell ref="N8:N11"/>
    <mergeCell ref="M8:M11"/>
    <mergeCell ref="F8:F12"/>
    <mergeCell ref="G8:G11"/>
    <mergeCell ref="H8:H11"/>
    <mergeCell ref="J8:J11"/>
    <mergeCell ref="L8:L11"/>
  </mergeCells>
  <phoneticPr fontId="3"/>
  <pageMargins left="0.70866141732283472" right="0.70866141732283472" top="0.74803149606299213" bottom="0.74803149606299213" header="0.31496062992125984" footer="0.31496062992125984"/>
  <pageSetup paperSize="8" scale="8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B541-ABAF-4D14-AF5C-A3181771C5B6}">
  <dimension ref="A1:K37"/>
  <sheetViews>
    <sheetView topLeftCell="A3" zoomScale="70" zoomScaleNormal="70" workbookViewId="0">
      <selection activeCell="M21" sqref="M21"/>
    </sheetView>
  </sheetViews>
  <sheetFormatPr defaultColWidth="8.83203125" defaultRowHeight="15"/>
  <cols>
    <col min="1" max="1" width="9.08203125" style="44" customWidth="1"/>
    <col min="2" max="2" width="19.58203125" style="44" customWidth="1"/>
    <col min="3" max="3" width="9.1640625" style="44" customWidth="1"/>
    <col min="4" max="4" width="33.1640625" style="44" customWidth="1"/>
    <col min="5" max="7" width="12.6640625" style="44" customWidth="1"/>
    <col min="8" max="8" width="23" style="44" customWidth="1"/>
    <col min="9" max="9" width="23" style="44" bestFit="1" customWidth="1"/>
    <col min="10" max="10" width="11.4140625" style="44" bestFit="1" customWidth="1"/>
    <col min="11" max="16384" width="8.83203125" style="44"/>
  </cols>
  <sheetData>
    <row r="1" spans="1:11">
      <c r="A1" s="46"/>
      <c r="B1" s="46"/>
      <c r="C1" s="46"/>
      <c r="D1" s="46"/>
      <c r="E1" s="46"/>
      <c r="F1" s="46"/>
      <c r="G1" s="46"/>
      <c r="H1" s="46"/>
      <c r="I1" s="46"/>
      <c r="J1" s="46"/>
      <c r="K1" s="46"/>
    </row>
    <row r="2" spans="1:11" ht="22">
      <c r="A2" s="41" t="s">
        <v>56</v>
      </c>
      <c r="B2" s="1"/>
      <c r="C2" s="2"/>
      <c r="D2" s="2"/>
      <c r="E2" s="2"/>
      <c r="F2" s="2"/>
      <c r="G2" s="2"/>
      <c r="H2" s="2"/>
      <c r="I2" s="2"/>
      <c r="J2" s="2"/>
      <c r="K2" s="2"/>
    </row>
    <row r="3" spans="1:11" ht="22">
      <c r="A3" s="1"/>
      <c r="B3" s="1"/>
      <c r="C3" s="2"/>
      <c r="D3" s="2"/>
      <c r="E3" s="2"/>
      <c r="F3" s="2"/>
      <c r="G3" s="2"/>
      <c r="H3" s="2"/>
      <c r="I3" s="2"/>
      <c r="J3" s="2"/>
      <c r="K3" s="2"/>
    </row>
    <row r="4" spans="1:11" ht="22">
      <c r="A4" s="1"/>
      <c r="B4" s="1" t="s">
        <v>18</v>
      </c>
      <c r="C4" s="1"/>
      <c r="D4" s="47" t="s">
        <v>46</v>
      </c>
      <c r="E4" s="2"/>
      <c r="F4" s="2"/>
      <c r="G4" s="2"/>
      <c r="H4" s="2"/>
      <c r="I4" s="24" t="s">
        <v>42</v>
      </c>
      <c r="J4" s="2"/>
      <c r="K4" s="2"/>
    </row>
    <row r="5" spans="1:11" ht="22">
      <c r="A5" s="1"/>
      <c r="B5" s="1" t="s">
        <v>19</v>
      </c>
      <c r="C5" s="1"/>
      <c r="D5" s="45" t="s">
        <v>47</v>
      </c>
      <c r="E5" s="2"/>
      <c r="F5" s="2"/>
      <c r="G5" s="2"/>
      <c r="H5" s="2"/>
      <c r="I5" s="25" t="s">
        <v>42</v>
      </c>
      <c r="J5" s="2"/>
      <c r="K5" s="2"/>
    </row>
    <row r="6" spans="1:11" ht="22">
      <c r="A6" s="1"/>
      <c r="B6" s="1" t="s">
        <v>39</v>
      </c>
      <c r="C6" s="2"/>
      <c r="D6" s="47" t="s">
        <v>55</v>
      </c>
      <c r="E6" s="2"/>
      <c r="F6" s="2"/>
      <c r="G6" s="2"/>
      <c r="H6" s="2"/>
      <c r="I6" s="2"/>
      <c r="J6" s="2"/>
      <c r="K6" s="2"/>
    </row>
    <row r="7" spans="1:11" ht="22">
      <c r="A7" s="1"/>
      <c r="B7" s="1" t="s">
        <v>20</v>
      </c>
      <c r="C7" s="2"/>
      <c r="D7" s="47" t="s">
        <v>67</v>
      </c>
      <c r="E7" s="2"/>
      <c r="F7" s="2"/>
      <c r="G7" s="2"/>
      <c r="H7" s="2"/>
      <c r="I7" s="2"/>
      <c r="J7" s="2"/>
      <c r="K7" s="2"/>
    </row>
    <row r="8" spans="1:11" ht="22">
      <c r="A8" s="1"/>
      <c r="B8" s="1"/>
      <c r="C8" s="2"/>
      <c r="D8" s="2"/>
      <c r="E8" s="2"/>
      <c r="F8" s="2"/>
      <c r="G8" s="2"/>
      <c r="H8" s="19" t="s">
        <v>40</v>
      </c>
      <c r="I8" s="20">
        <v>45809</v>
      </c>
      <c r="J8" s="2"/>
      <c r="K8" s="2"/>
    </row>
    <row r="9" spans="1:11">
      <c r="A9" s="2"/>
      <c r="B9" s="2"/>
      <c r="C9" s="2"/>
      <c r="D9" s="2"/>
      <c r="E9" s="2"/>
      <c r="F9" s="2"/>
      <c r="G9" s="2"/>
      <c r="H9" s="19" t="s">
        <v>41</v>
      </c>
      <c r="I9" s="21">
        <v>45748</v>
      </c>
      <c r="J9" s="2"/>
      <c r="K9" s="2"/>
    </row>
    <row r="10" spans="1:11" ht="6.65" customHeight="1">
      <c r="A10" s="2"/>
      <c r="B10" s="2"/>
      <c r="C10" s="2"/>
      <c r="D10" s="2"/>
      <c r="E10" s="2"/>
      <c r="F10" s="2"/>
      <c r="G10" s="2"/>
      <c r="H10" s="2"/>
      <c r="I10" s="18"/>
      <c r="J10" s="2"/>
      <c r="K10" s="2"/>
    </row>
    <row r="11" spans="1:11" ht="40.5">
      <c r="A11" s="2"/>
      <c r="B11" s="4"/>
      <c r="C11" s="4" t="s">
        <v>0</v>
      </c>
      <c r="D11" s="4" t="s">
        <v>1</v>
      </c>
      <c r="E11" s="4" t="s">
        <v>2</v>
      </c>
      <c r="F11" s="4" t="s">
        <v>3</v>
      </c>
      <c r="G11" s="4" t="s">
        <v>4</v>
      </c>
      <c r="H11" s="4" t="s">
        <v>5</v>
      </c>
      <c r="I11" s="4" t="s">
        <v>58</v>
      </c>
      <c r="J11" s="2"/>
      <c r="K11" s="2"/>
    </row>
    <row r="12" spans="1:11" ht="20" customHeight="1">
      <c r="A12" s="77"/>
      <c r="B12" s="78" t="s">
        <v>16</v>
      </c>
      <c r="C12" s="4" t="s">
        <v>7</v>
      </c>
      <c r="D12" s="22"/>
      <c r="E12" s="34"/>
      <c r="F12" s="34"/>
      <c r="G12" s="38"/>
      <c r="H12" s="35">
        <f>(E12*(1-G12)-2500*G12)*F12</f>
        <v>0</v>
      </c>
      <c r="I12" s="7">
        <f>H12/$H$22</f>
        <v>0</v>
      </c>
      <c r="J12" s="2"/>
      <c r="K12" s="2"/>
    </row>
    <row r="13" spans="1:11" ht="20" customHeight="1">
      <c r="A13" s="77"/>
      <c r="B13" s="79"/>
      <c r="C13" s="4" t="s">
        <v>8</v>
      </c>
      <c r="D13" s="22"/>
      <c r="E13" s="34"/>
      <c r="F13" s="34"/>
      <c r="G13" s="38"/>
      <c r="H13" s="35">
        <f t="shared" ref="H13:H18" si="0">(E13*(1-G13)-2500*G13)*F13</f>
        <v>0</v>
      </c>
      <c r="I13" s="7">
        <f t="shared" ref="I13:I18" si="1">H13/$H$22</f>
        <v>0</v>
      </c>
      <c r="J13" s="2"/>
      <c r="K13" s="2"/>
    </row>
    <row r="14" spans="1:11" ht="20" customHeight="1">
      <c r="A14" s="77"/>
      <c r="B14" s="79"/>
      <c r="C14" s="4" t="s">
        <v>10</v>
      </c>
      <c r="D14" s="22"/>
      <c r="E14" s="34"/>
      <c r="F14" s="34"/>
      <c r="G14" s="38"/>
      <c r="H14" s="35">
        <f t="shared" si="0"/>
        <v>0</v>
      </c>
      <c r="I14" s="7">
        <f t="shared" si="1"/>
        <v>0</v>
      </c>
      <c r="J14" s="2"/>
      <c r="K14" s="2"/>
    </row>
    <row r="15" spans="1:11" ht="20" customHeight="1">
      <c r="A15" s="77"/>
      <c r="B15" s="79"/>
      <c r="C15" s="4" t="s">
        <v>11</v>
      </c>
      <c r="D15" s="22"/>
      <c r="E15" s="34"/>
      <c r="F15" s="34"/>
      <c r="G15" s="38"/>
      <c r="H15" s="35">
        <f t="shared" si="0"/>
        <v>0</v>
      </c>
      <c r="I15" s="7">
        <f t="shared" si="1"/>
        <v>0</v>
      </c>
      <c r="J15" s="2"/>
      <c r="K15" s="2"/>
    </row>
    <row r="16" spans="1:11" ht="20" customHeight="1">
      <c r="A16" s="77"/>
      <c r="B16" s="79"/>
      <c r="C16" s="4" t="s">
        <v>12</v>
      </c>
      <c r="D16" s="22"/>
      <c r="E16" s="34"/>
      <c r="F16" s="34"/>
      <c r="G16" s="38"/>
      <c r="H16" s="35">
        <f t="shared" si="0"/>
        <v>0</v>
      </c>
      <c r="I16" s="7">
        <f t="shared" si="1"/>
        <v>0</v>
      </c>
      <c r="J16" s="2"/>
      <c r="K16" s="2"/>
    </row>
    <row r="17" spans="1:11" ht="20" customHeight="1">
      <c r="A17" s="77"/>
      <c r="B17" s="80"/>
      <c r="C17" s="4" t="s">
        <v>13</v>
      </c>
      <c r="D17" s="22"/>
      <c r="E17" s="34"/>
      <c r="F17" s="34"/>
      <c r="G17" s="38"/>
      <c r="H17" s="35">
        <f t="shared" si="0"/>
        <v>0</v>
      </c>
      <c r="I17" s="7">
        <f t="shared" si="1"/>
        <v>0</v>
      </c>
      <c r="J17" s="2"/>
      <c r="K17" s="2"/>
    </row>
    <row r="18" spans="1:11" ht="20" customHeight="1">
      <c r="A18" s="2"/>
      <c r="B18" s="84" t="s">
        <v>17</v>
      </c>
      <c r="C18" s="6" t="s">
        <v>14</v>
      </c>
      <c r="D18" s="23" t="s">
        <v>49</v>
      </c>
      <c r="E18" s="36">
        <v>29700</v>
      </c>
      <c r="F18" s="36">
        <v>80000</v>
      </c>
      <c r="G18" s="39">
        <v>9.1999999999999998E-2</v>
      </c>
      <c r="H18" s="37">
        <f t="shared" si="0"/>
        <v>2139008000.0000002</v>
      </c>
      <c r="I18" s="8">
        <f t="shared" si="1"/>
        <v>0.82618825434297627</v>
      </c>
      <c r="J18" s="56" t="s">
        <v>77</v>
      </c>
      <c r="K18" s="59" t="b">
        <v>0</v>
      </c>
    </row>
    <row r="19" spans="1:11" ht="20" customHeight="1">
      <c r="A19" s="2"/>
      <c r="B19" s="85"/>
      <c r="C19" s="6" t="s">
        <v>52</v>
      </c>
      <c r="D19" s="23" t="s">
        <v>68</v>
      </c>
      <c r="E19" s="35">
        <v>142000</v>
      </c>
      <c r="F19" s="36">
        <v>0</v>
      </c>
      <c r="G19" s="39">
        <v>0</v>
      </c>
      <c r="H19" s="37">
        <f>(E19*(1-G19)-2500*G19)*F19</f>
        <v>0</v>
      </c>
      <c r="I19" s="8">
        <f>H19/$H$22</f>
        <v>0</v>
      </c>
      <c r="J19" s="2"/>
      <c r="K19" s="2"/>
    </row>
    <row r="20" spans="1:11" ht="20" customHeight="1">
      <c r="A20" s="2"/>
      <c r="B20" s="86"/>
      <c r="C20" s="6" t="s">
        <v>53</v>
      </c>
      <c r="D20" s="42" t="s">
        <v>57</v>
      </c>
      <c r="E20" s="35">
        <v>22500</v>
      </c>
      <c r="F20" s="36">
        <v>20000</v>
      </c>
      <c r="G20" s="39">
        <v>0</v>
      </c>
      <c r="H20" s="37">
        <f>(E20*(1-G20)-2500*G20)*F20</f>
        <v>450000000</v>
      </c>
      <c r="I20" s="8">
        <f>H20/$H$22</f>
        <v>0.17381174565702384</v>
      </c>
      <c r="J20" s="2"/>
      <c r="K20" s="2"/>
    </row>
    <row r="21" spans="1:11" ht="20" customHeight="1">
      <c r="A21" s="2"/>
      <c r="B21" s="87"/>
      <c r="C21" s="6" t="s">
        <v>54</v>
      </c>
      <c r="D21" s="42"/>
      <c r="E21" s="36"/>
      <c r="F21" s="36"/>
      <c r="G21" s="39"/>
      <c r="H21" s="37">
        <f>(E21*(1-G21)-2500*G21)*F21</f>
        <v>0</v>
      </c>
      <c r="I21" s="8">
        <f>H21/$H$22</f>
        <v>0</v>
      </c>
      <c r="J21" s="2"/>
      <c r="K21" s="2"/>
    </row>
    <row r="22" spans="1:11" ht="20" customHeight="1">
      <c r="A22" s="2"/>
      <c r="B22" s="81" t="s">
        <v>15</v>
      </c>
      <c r="C22" s="82"/>
      <c r="D22" s="83"/>
      <c r="E22" s="35"/>
      <c r="F22" s="35"/>
      <c r="G22" s="40"/>
      <c r="H22" s="35">
        <f>SUM(H12:H21)</f>
        <v>2589008000</v>
      </c>
      <c r="I22" s="7">
        <f>SUM(I12:I21)</f>
        <v>1</v>
      </c>
      <c r="J22" s="2"/>
      <c r="K22" s="2"/>
    </row>
    <row r="23" spans="1:11">
      <c r="A23" s="2"/>
      <c r="B23" s="2" t="s">
        <v>64</v>
      </c>
      <c r="C23" s="43"/>
      <c r="D23" s="43"/>
      <c r="E23" s="43"/>
      <c r="F23" s="43"/>
      <c r="G23" s="43"/>
      <c r="H23" s="43"/>
      <c r="I23" s="43"/>
      <c r="J23" s="2"/>
      <c r="K23" s="2"/>
    </row>
    <row r="24" spans="1:11">
      <c r="A24" s="2"/>
      <c r="B24" s="2" t="s">
        <v>65</v>
      </c>
      <c r="C24" s="2"/>
      <c r="D24" s="2"/>
      <c r="E24" s="2"/>
      <c r="F24" s="2"/>
      <c r="G24" s="2"/>
      <c r="H24" s="2"/>
      <c r="I24" s="2"/>
      <c r="J24" s="2"/>
      <c r="K24" s="2"/>
    </row>
    <row r="25" spans="1:11">
      <c r="A25" s="2"/>
      <c r="B25" s="2"/>
      <c r="C25" s="2" t="s">
        <v>61</v>
      </c>
      <c r="D25" s="46"/>
      <c r="E25" s="2"/>
      <c r="F25" s="2"/>
      <c r="G25" s="2"/>
      <c r="H25" s="2"/>
      <c r="I25" s="2"/>
      <c r="J25" s="2"/>
      <c r="K25" s="2"/>
    </row>
    <row r="26" spans="1:11" ht="10" customHeight="1">
      <c r="A26" s="2"/>
      <c r="B26" s="76" t="s">
        <v>59</v>
      </c>
      <c r="C26" s="50" t="s">
        <v>60</v>
      </c>
      <c r="D26" s="51"/>
      <c r="E26" s="2"/>
      <c r="F26" s="2"/>
      <c r="G26" s="2"/>
      <c r="H26" s="2"/>
      <c r="I26" s="2"/>
      <c r="J26" s="2"/>
      <c r="K26" s="2"/>
    </row>
    <row r="27" spans="1:11">
      <c r="A27" s="2"/>
      <c r="B27" s="76"/>
      <c r="C27" s="2" t="s">
        <v>61</v>
      </c>
      <c r="D27" s="46"/>
      <c r="E27" s="2"/>
      <c r="F27" s="2"/>
      <c r="G27" s="2"/>
      <c r="H27" s="2"/>
      <c r="I27" s="2"/>
      <c r="J27" s="2"/>
      <c r="K27" s="2"/>
    </row>
    <row r="28" spans="1:11" ht="10" customHeight="1">
      <c r="A28" s="46"/>
      <c r="B28" s="46"/>
      <c r="C28" s="52" t="s">
        <v>62</v>
      </c>
      <c r="D28" s="46"/>
      <c r="E28" s="46"/>
      <c r="F28" s="46"/>
      <c r="G28" s="46"/>
      <c r="H28" s="46"/>
      <c r="I28" s="46"/>
      <c r="J28" s="46"/>
      <c r="K28" s="46"/>
    </row>
    <row r="29" spans="1:11">
      <c r="A29" s="46"/>
      <c r="B29" s="46" t="s">
        <v>63</v>
      </c>
      <c r="C29" s="46"/>
      <c r="D29" s="46"/>
      <c r="E29" s="46"/>
      <c r="F29" s="46"/>
      <c r="G29" s="46"/>
      <c r="H29" s="46"/>
      <c r="I29" s="46"/>
      <c r="J29" s="46"/>
      <c r="K29" s="46"/>
    </row>
    <row r="30" spans="1:11">
      <c r="A30" s="46"/>
      <c r="B30" s="49"/>
      <c r="C30" s="46"/>
      <c r="D30" s="46"/>
      <c r="E30" s="46"/>
      <c r="F30" s="46"/>
      <c r="G30" s="46"/>
      <c r="H30" s="46"/>
      <c r="I30" s="46"/>
      <c r="J30" s="46"/>
      <c r="K30" s="46"/>
    </row>
    <row r="31" spans="1:11">
      <c r="A31" s="46"/>
      <c r="B31" s="46" t="s">
        <v>72</v>
      </c>
      <c r="C31" s="46"/>
      <c r="D31" s="46"/>
      <c r="E31" s="46"/>
      <c r="F31" s="46"/>
      <c r="G31" s="46"/>
      <c r="H31" s="46"/>
      <c r="I31" s="46"/>
      <c r="J31" s="46"/>
      <c r="K31" s="46"/>
    </row>
    <row r="32" spans="1:11">
      <c r="A32" s="46"/>
      <c r="B32" s="46" t="s">
        <v>71</v>
      </c>
      <c r="C32" s="46"/>
      <c r="D32" s="46"/>
      <c r="E32" s="46"/>
      <c r="F32" s="46"/>
      <c r="G32" s="46"/>
      <c r="H32" s="46"/>
      <c r="I32" s="46"/>
      <c r="J32" s="46"/>
      <c r="K32" s="46"/>
    </row>
    <row r="33" spans="1:11">
      <c r="A33" s="46"/>
      <c r="B33" s="46" t="s">
        <v>70</v>
      </c>
      <c r="C33" s="46"/>
      <c r="D33" s="46"/>
      <c r="E33" s="46"/>
      <c r="F33" s="46"/>
      <c r="G33" s="46"/>
      <c r="H33" s="46"/>
      <c r="I33" s="46"/>
      <c r="J33" s="46"/>
      <c r="K33" s="46"/>
    </row>
    <row r="34" spans="1:11">
      <c r="A34" s="46"/>
      <c r="B34" s="46"/>
      <c r="C34" s="46"/>
      <c r="D34" s="46"/>
      <c r="E34" s="46"/>
      <c r="F34" s="46"/>
      <c r="G34" s="46"/>
      <c r="H34" s="46"/>
      <c r="I34" s="46"/>
      <c r="J34" s="46"/>
      <c r="K34" s="46"/>
    </row>
    <row r="35" spans="1:11">
      <c r="A35" s="46"/>
      <c r="B35" s="46" t="s">
        <v>73</v>
      </c>
      <c r="C35" s="46"/>
      <c r="D35" s="46"/>
      <c r="E35" s="46"/>
      <c r="F35" s="46"/>
      <c r="G35" s="46"/>
      <c r="H35" s="46"/>
      <c r="I35" s="46"/>
      <c r="J35" s="46"/>
      <c r="K35" s="46"/>
    </row>
    <row r="36" spans="1:11" ht="18">
      <c r="A36" s="46"/>
      <c r="B36" s="48" t="s">
        <v>74</v>
      </c>
      <c r="C36" s="46"/>
      <c r="D36" s="46"/>
      <c r="E36" s="46"/>
      <c r="F36" s="46"/>
      <c r="G36" s="46"/>
      <c r="H36" s="46"/>
      <c r="I36" s="46"/>
      <c r="J36" s="46"/>
      <c r="K36" s="46"/>
    </row>
    <row r="37" spans="1:11">
      <c r="A37" s="46"/>
      <c r="B37" s="46"/>
      <c r="C37" s="46"/>
      <c r="D37" s="46"/>
      <c r="E37" s="46"/>
      <c r="F37" s="46"/>
      <c r="G37" s="46"/>
      <c r="H37" s="46"/>
      <c r="I37" s="46"/>
      <c r="J37" s="46"/>
      <c r="K37" s="46"/>
    </row>
  </sheetData>
  <mergeCells count="5">
    <mergeCell ref="A12:A17"/>
    <mergeCell ref="B12:B17"/>
    <mergeCell ref="B18:B21"/>
    <mergeCell ref="B22:D22"/>
    <mergeCell ref="B26:B27"/>
  </mergeCells>
  <phoneticPr fontId="3"/>
  <dataValidations count="4">
    <dataValidation type="textLength" operator="equal" allowBlank="1" showInputMessage="1" showErrorMessage="1" sqref="D6" xr:uid="{225343AD-642D-4B8E-9DA7-6FAEAC2C3807}">
      <formula1>22</formula1>
    </dataValidation>
    <dataValidation type="textLength" operator="equal" allowBlank="1" showInputMessage="1" showErrorMessage="1" sqref="D7" xr:uid="{130C86BB-A4BE-482D-A5D9-B73458752240}">
      <formula1>10</formula1>
    </dataValidation>
    <dataValidation type="textLength" operator="equal" allowBlank="1" showInputMessage="1" showErrorMessage="1" sqref="D4" xr:uid="{76E02DEB-D2D9-4FC8-8D32-68729FE02928}">
      <formula1>13</formula1>
    </dataValidation>
    <dataValidation type="list" operator="equal" allowBlank="1" showErrorMessage="1" sqref="D5" xr:uid="{C36C8803-5713-42A1-8A5A-6F15ACC831D3}">
      <formula1>"発電事業者,小売事業者,送配電事業者,登録特定送配電事業者,アグリゲータ"</formula1>
    </dataValidation>
  </dataValidations>
  <hyperlinks>
    <hyperlink ref="B36" r:id="rId1" xr:uid="{9E639FF6-DE33-4F86-9D94-584DC63A76F9}"/>
  </hyperlinks>
  <pageMargins left="0.70866141732283472" right="0.70866141732283472" top="0.74803149606299213" bottom="0.74803149606299213" header="0.31496062992125984" footer="0.31496062992125984"/>
  <pageSetup paperSize="9" scale="69" orientation="landscape"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0CE51-1A93-4DB9-AF7E-CD8D1BE00316}">
  <dimension ref="A1:Q23"/>
  <sheetViews>
    <sheetView zoomScale="59" zoomScaleNormal="59" workbookViewId="0">
      <selection activeCell="E13" sqref="E13"/>
    </sheetView>
  </sheetViews>
  <sheetFormatPr defaultColWidth="9" defaultRowHeight="18"/>
  <cols>
    <col min="1" max="1" width="3.08203125" style="9" customWidth="1"/>
    <col min="2" max="2" width="33.58203125" style="9" customWidth="1"/>
    <col min="3" max="3" width="15.33203125" style="9" customWidth="1"/>
    <col min="4" max="4" width="15.1640625" style="9" customWidth="1"/>
    <col min="5" max="5" width="13.75" style="9" customWidth="1"/>
    <col min="6" max="6" width="14.4140625" style="9" customWidth="1"/>
    <col min="7" max="7" width="13" style="9" customWidth="1"/>
    <col min="8" max="8" width="22.75" style="9" customWidth="1"/>
    <col min="9" max="9" width="4.1640625" style="9" customWidth="1"/>
    <col min="10" max="10" width="11.58203125" style="9" customWidth="1"/>
    <col min="11" max="11" width="5.75" style="9" customWidth="1"/>
    <col min="12" max="12" width="12.75" style="9" customWidth="1"/>
    <col min="13" max="13" width="4.1640625" style="9" customWidth="1"/>
    <col min="14" max="14" width="11.25" style="9" customWidth="1"/>
    <col min="15" max="15" width="5.6640625" style="9" customWidth="1"/>
    <col min="16" max="16" width="43.25" style="9" customWidth="1"/>
    <col min="17" max="17" width="25.08203125" style="9" customWidth="1"/>
    <col min="18" max="16384" width="9" style="9"/>
  </cols>
  <sheetData>
    <row r="1" spans="1:17" ht="15" customHeight="1">
      <c r="I1" s="33"/>
      <c r="J1" s="33"/>
      <c r="K1" s="33"/>
      <c r="L1" s="33"/>
      <c r="M1" s="33"/>
      <c r="N1" s="33"/>
    </row>
    <row r="2" spans="1:17" ht="22.5">
      <c r="A2" s="41" t="s">
        <v>93</v>
      </c>
      <c r="B2" s="2"/>
      <c r="C2" s="2"/>
      <c r="D2" s="2"/>
      <c r="E2" s="2"/>
      <c r="F2" s="2"/>
      <c r="G2" s="2"/>
      <c r="H2" s="2"/>
      <c r="I2" s="33"/>
      <c r="J2" s="33"/>
      <c r="K2" s="33"/>
      <c r="L2" s="33"/>
      <c r="M2" s="33"/>
      <c r="N2" s="33"/>
    </row>
    <row r="3" spans="1:17" ht="22.5">
      <c r="A3" s="1"/>
      <c r="B3" s="2"/>
      <c r="C3" s="2"/>
      <c r="D3" s="2"/>
      <c r="E3" s="2"/>
      <c r="F3" s="2"/>
      <c r="G3" s="2"/>
      <c r="H3" s="24" t="s">
        <v>42</v>
      </c>
      <c r="I3" s="33"/>
      <c r="J3" s="33"/>
      <c r="K3" s="33"/>
      <c r="L3" s="33"/>
      <c r="M3" s="33"/>
      <c r="N3" s="33"/>
      <c r="Q3" s="24" t="s">
        <v>42</v>
      </c>
    </row>
    <row r="4" spans="1:17" ht="22.5">
      <c r="A4" s="1"/>
      <c r="B4" s="17" t="s">
        <v>36</v>
      </c>
      <c r="C4" s="2"/>
      <c r="D4" s="2"/>
      <c r="E4" s="2"/>
      <c r="F4" s="2"/>
      <c r="G4" s="2"/>
      <c r="H4" s="2"/>
      <c r="I4" s="33"/>
      <c r="J4" s="33"/>
      <c r="K4" s="33"/>
      <c r="L4" s="33"/>
      <c r="M4" s="33"/>
      <c r="N4" s="33"/>
    </row>
    <row r="5" spans="1:17" ht="22.5">
      <c r="A5" s="1"/>
      <c r="B5" s="17" t="s">
        <v>38</v>
      </c>
      <c r="C5" s="2"/>
      <c r="D5" s="2"/>
      <c r="E5" s="2"/>
      <c r="F5" s="2"/>
      <c r="G5" s="2"/>
      <c r="H5" s="2"/>
      <c r="I5" s="33"/>
      <c r="J5" s="33"/>
      <c r="K5" s="33"/>
      <c r="L5" s="33"/>
      <c r="M5" s="33"/>
      <c r="N5" s="33"/>
    </row>
    <row r="6" spans="1:17" ht="18.5" thickBot="1">
      <c r="A6" s="2"/>
      <c r="B6" s="2"/>
      <c r="C6" s="2"/>
      <c r="D6" s="2"/>
      <c r="E6" s="2"/>
      <c r="F6" s="2"/>
      <c r="G6" s="2"/>
      <c r="H6" s="3"/>
      <c r="I6" s="33"/>
      <c r="J6" s="33"/>
      <c r="K6" s="33"/>
      <c r="L6" s="33"/>
      <c r="M6" s="33"/>
      <c r="N6" s="33"/>
    </row>
    <row r="7" spans="1:17" ht="40.5">
      <c r="A7" s="2"/>
      <c r="B7" s="10" t="s">
        <v>1</v>
      </c>
      <c r="C7" s="10" t="s">
        <v>2</v>
      </c>
      <c r="D7" s="10" t="s">
        <v>21</v>
      </c>
      <c r="E7" s="10" t="s">
        <v>22</v>
      </c>
      <c r="F7" s="10" t="s">
        <v>23</v>
      </c>
      <c r="G7" s="10" t="s">
        <v>24</v>
      </c>
      <c r="H7" s="10" t="s">
        <v>6</v>
      </c>
      <c r="J7" s="10" t="s">
        <v>44</v>
      </c>
      <c r="L7" s="88" t="s">
        <v>43</v>
      </c>
      <c r="M7" s="88"/>
      <c r="N7" s="88"/>
      <c r="P7" s="102" t="s">
        <v>95</v>
      </c>
      <c r="Q7" s="103"/>
    </row>
    <row r="8" spans="1:17" ht="26.25" customHeight="1">
      <c r="A8" s="2"/>
      <c r="B8" s="5" t="s">
        <v>25</v>
      </c>
      <c r="C8" s="26">
        <v>16000</v>
      </c>
      <c r="D8" s="16">
        <v>0.34300000000000003</v>
      </c>
      <c r="E8" s="27">
        <f>C8*D8*(1-$C$16)</f>
        <v>2754.9760000000001</v>
      </c>
      <c r="F8" s="93">
        <f>SUM(E8:E13)-2500*C16</f>
        <v>9770.5106557671788</v>
      </c>
      <c r="G8" s="96">
        <f>F8-G13</f>
        <v>3942.3216009726575</v>
      </c>
      <c r="H8" s="99">
        <f>ROUND(G8/SUM(G$8:G$14),5)</f>
        <v>0.40287000000000001</v>
      </c>
      <c r="J8" s="104" t="s">
        <v>26</v>
      </c>
      <c r="L8" s="99">
        <v>0</v>
      </c>
      <c r="M8" s="91"/>
      <c r="N8" s="104" t="s">
        <v>45</v>
      </c>
      <c r="P8" s="62" t="s">
        <v>80</v>
      </c>
      <c r="Q8" s="71">
        <f>(16000*D8+17300*D9+17900*D10+18100*D11+36000*D13)*(1-C16)-2500*C16</f>
        <v>9739.111399999998</v>
      </c>
    </row>
    <row r="9" spans="1:17" ht="26.25" customHeight="1">
      <c r="A9" s="2"/>
      <c r="B9" s="5" t="s">
        <v>27</v>
      </c>
      <c r="C9" s="26">
        <v>17300</v>
      </c>
      <c r="D9" s="16">
        <v>0.10100000000000001</v>
      </c>
      <c r="E9" s="27">
        <f>C9*D9*(1-$C$16)</f>
        <v>877.14460000000008</v>
      </c>
      <c r="F9" s="94"/>
      <c r="G9" s="97"/>
      <c r="H9" s="100"/>
      <c r="J9" s="105"/>
      <c r="L9" s="100"/>
      <c r="M9" s="92"/>
      <c r="N9" s="105"/>
      <c r="P9" s="62" t="s">
        <v>81</v>
      </c>
      <c r="Q9" s="71">
        <f>(36000-2500*(0.27/(1-0.27)))*(1-C16)*D13</f>
        <v>5828.1890547945213</v>
      </c>
    </row>
    <row r="10" spans="1:17" ht="26.25" customHeight="1">
      <c r="A10" s="2"/>
      <c r="B10" s="5" t="s">
        <v>28</v>
      </c>
      <c r="C10" s="26">
        <v>17900</v>
      </c>
      <c r="D10" s="16">
        <v>0.109</v>
      </c>
      <c r="E10" s="27">
        <f>C10*D10*(1-$C$16)</f>
        <v>979.45219999999995</v>
      </c>
      <c r="F10" s="94"/>
      <c r="G10" s="97"/>
      <c r="H10" s="100"/>
      <c r="J10" s="105"/>
      <c r="L10" s="100"/>
      <c r="M10" s="92"/>
      <c r="N10" s="105"/>
      <c r="P10" s="62" t="s">
        <v>82</v>
      </c>
      <c r="Q10" s="71">
        <f>Q8-Q9</f>
        <v>3910.9223452054766</v>
      </c>
    </row>
    <row r="11" spans="1:17" ht="26" customHeight="1">
      <c r="A11" s="2"/>
      <c r="B11" s="5" t="s">
        <v>29</v>
      </c>
      <c r="C11" s="26">
        <v>18100</v>
      </c>
      <c r="D11" s="16">
        <v>4.2999999999999997E-2</v>
      </c>
      <c r="E11" s="27">
        <f>C11*D11*(1-$C$16)</f>
        <v>390.70659999999998</v>
      </c>
      <c r="F11" s="94"/>
      <c r="G11" s="97"/>
      <c r="H11" s="100"/>
      <c r="J11" s="105"/>
      <c r="L11" s="100"/>
      <c r="M11" s="92"/>
      <c r="N11" s="105"/>
      <c r="P11" s="62" t="s">
        <v>83</v>
      </c>
      <c r="Q11" s="66">
        <v>7040270</v>
      </c>
    </row>
    <row r="12" spans="1:17" ht="26.25" customHeight="1">
      <c r="A12" s="2"/>
      <c r="B12" s="5" t="s">
        <v>78</v>
      </c>
      <c r="C12" s="26" t="s">
        <v>94</v>
      </c>
      <c r="D12" s="26" t="s">
        <v>94</v>
      </c>
      <c r="E12" s="27">
        <f>Q13*Q16</f>
        <v>31.399255767179383</v>
      </c>
      <c r="F12" s="94"/>
      <c r="G12" s="98"/>
      <c r="H12" s="101"/>
      <c r="J12" s="106"/>
      <c r="L12" s="101"/>
      <c r="M12" s="61"/>
      <c r="N12" s="106"/>
      <c r="P12" s="62" t="s">
        <v>84</v>
      </c>
      <c r="Q12" s="66">
        <v>84240</v>
      </c>
    </row>
    <row r="13" spans="1:17" ht="58.25" customHeight="1">
      <c r="A13" s="2"/>
      <c r="B13" s="5" t="s">
        <v>30</v>
      </c>
      <c r="C13" s="26">
        <v>36000</v>
      </c>
      <c r="D13" s="16">
        <v>0.33100000000000002</v>
      </c>
      <c r="E13" s="27">
        <f>C13*D13*(1-$C$16)</f>
        <v>5981.8320000000003</v>
      </c>
      <c r="F13" s="95"/>
      <c r="G13" s="27">
        <f>(C13-2500*0.27/(1-0.27))*(1-C16)*D13</f>
        <v>5828.1890547945213</v>
      </c>
      <c r="H13" s="11">
        <f>ROUND(G13/SUM(G$8:G$14),5)</f>
        <v>0.59558999999999995</v>
      </c>
      <c r="J13" s="15" t="s">
        <v>31</v>
      </c>
      <c r="L13" s="11">
        <f>H13/(H13+H14)</f>
        <v>0.9974209971028084</v>
      </c>
      <c r="N13" s="15" t="s">
        <v>31</v>
      </c>
      <c r="P13" s="63" t="s">
        <v>85</v>
      </c>
      <c r="Q13" s="72">
        <f>Q12/Q11</f>
        <v>1.196545018870015E-2</v>
      </c>
    </row>
    <row r="14" spans="1:17" ht="58.25" customHeight="1">
      <c r="A14" s="2"/>
      <c r="B14" s="12" t="s">
        <v>37</v>
      </c>
      <c r="C14" s="29">
        <v>46360</v>
      </c>
      <c r="D14" s="13"/>
      <c r="E14" s="13"/>
      <c r="F14" s="13"/>
      <c r="G14" s="28">
        <f>C14*C17</f>
        <v>15.11336</v>
      </c>
      <c r="H14" s="11">
        <f>1-H8-H13</f>
        <v>1.5399999999999858E-3</v>
      </c>
      <c r="J14" s="15" t="s">
        <v>32</v>
      </c>
      <c r="L14" s="11">
        <f>H14/(H13+H14)</f>
        <v>2.5790028971915428E-3</v>
      </c>
      <c r="N14" s="15" t="s">
        <v>32</v>
      </c>
      <c r="P14" s="63" t="s">
        <v>86</v>
      </c>
      <c r="Q14" s="66">
        <v>16620</v>
      </c>
    </row>
    <row r="15" spans="1:17">
      <c r="A15" s="2"/>
      <c r="B15" s="31"/>
      <c r="C15" s="32"/>
      <c r="D15" s="30"/>
      <c r="E15" s="30"/>
      <c r="F15" s="30"/>
      <c r="G15" s="30"/>
      <c r="H15" s="31"/>
      <c r="P15" s="63" t="s">
        <v>87</v>
      </c>
      <c r="Q15" s="67">
        <v>0.73199999999999998</v>
      </c>
    </row>
    <row r="16" spans="1:17" ht="26.25" customHeight="1">
      <c r="B16" s="12" t="s">
        <v>33</v>
      </c>
      <c r="C16" s="16">
        <v>0.498</v>
      </c>
      <c r="P16" s="63" t="s">
        <v>88</v>
      </c>
      <c r="Q16" s="71">
        <f>Q14*(1-Q15)-2500*Q15</f>
        <v>2624.16</v>
      </c>
    </row>
    <row r="17" spans="1:17" ht="26.25" customHeight="1">
      <c r="B17" s="14" t="s">
        <v>34</v>
      </c>
      <c r="C17" s="16">
        <v>3.2600000000000001E-4</v>
      </c>
      <c r="D17" s="60" t="s">
        <v>76</v>
      </c>
      <c r="E17" s="57" t="b">
        <v>0</v>
      </c>
      <c r="P17" s="63" t="s">
        <v>92</v>
      </c>
      <c r="Q17" s="68">
        <v>0.79330000000000001</v>
      </c>
    </row>
    <row r="18" spans="1:17" ht="26.25" customHeight="1">
      <c r="B18" s="54" t="s">
        <v>66</v>
      </c>
      <c r="C18" s="53"/>
      <c r="H18" s="75"/>
      <c r="P18" s="63" t="s">
        <v>91</v>
      </c>
      <c r="Q18" s="69">
        <v>2.8929999999999998</v>
      </c>
    </row>
    <row r="19" spans="1:17">
      <c r="P19" s="63" t="s">
        <v>89</v>
      </c>
      <c r="Q19" s="73">
        <f>Q17*Q18/(Q11/1000)</f>
        <v>3.2598421651442339E-4</v>
      </c>
    </row>
    <row r="20" spans="1:17" ht="18.5" thickBot="1">
      <c r="P20" s="64" t="s">
        <v>90</v>
      </c>
      <c r="Q20" s="70">
        <v>46360</v>
      </c>
    </row>
    <row r="21" spans="1:17" ht="18.5" thickBot="1">
      <c r="A21" s="55" t="s">
        <v>35</v>
      </c>
      <c r="P21" s="65" t="s">
        <v>79</v>
      </c>
      <c r="Q21" s="74">
        <f>(Q8-Q9+Q16*Q13)/(Q8+Q20*Q19+Q16*Q13)</f>
        <v>0.40286872757512676</v>
      </c>
    </row>
    <row r="23" spans="1:17" ht="25" customHeight="1"/>
  </sheetData>
  <mergeCells count="9">
    <mergeCell ref="P7:Q7"/>
    <mergeCell ref="G8:G12"/>
    <mergeCell ref="H8:H12"/>
    <mergeCell ref="L7:N7"/>
    <mergeCell ref="F8:F13"/>
    <mergeCell ref="M8:M11"/>
    <mergeCell ref="J8:J12"/>
    <mergeCell ref="N8:N12"/>
    <mergeCell ref="L8:L12"/>
  </mergeCells>
  <phoneticPr fontId="3"/>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例1（使用量ベースで比率計算する場合）</vt:lpstr>
      <vt:lpstr>例2（使用量比ベースで比率計算する場合）</vt:lpstr>
      <vt:lpstr>例3（水素・アンモニアを用いる場合）</vt:lpstr>
      <vt:lpstr>例4（し尿・汚泥を用いる場合）</vt:lpstr>
      <vt:lpstr>'例1（使用量ベースで比率計算する場合）'!Print_Area</vt:lpstr>
      <vt:lpstr>'例3（水素・アンモニアを用いる場合）'!Print_Area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日本ユニシス株式会社</dc:creator>
  <cp:lastModifiedBy>事務局</cp:lastModifiedBy>
  <cp:lastPrinted>2023-05-25T07:53:24Z</cp:lastPrinted>
  <dcterms:created xsi:type="dcterms:W3CDTF">2019-12-17T12:01:12Z</dcterms:created>
  <dcterms:modified xsi:type="dcterms:W3CDTF">2025-10-27T06:04:41Z</dcterms:modified>
</cp:coreProperties>
</file>